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C7415A3-6F36-4EDA-AB5C-10A8E7807520}" xr6:coauthVersionLast="47" xr6:coauthVersionMax="47" xr10:uidLastSave="{00000000-0000-0000-0000-000000000000}"/>
  <workbookProtection workbookAlgorithmName="SHA-512" workbookHashValue="zHyylX6vrHnOzXpYaR19NzbzB6YbV9qVLwpHSxgc88mRh1AkxIjRJwZSGz+vMD5XUC0+EqO21pqZmdozHvq4Og==" workbookSaltValue="XVtSxjKuc8suSZ2zkk8BzA==" workbookSpinCount="100000" lockStructure="1"/>
  <bookViews>
    <workbookView xWindow="28680" yWindow="-120" windowWidth="29040" windowHeight="1572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20" l="1"/>
  <c r="H47" i="20" s="1"/>
  <c r="F36" i="20"/>
  <c r="F47" i="20" s="1"/>
  <c r="H70" i="20"/>
  <c r="E21" i="21"/>
  <c r="F70" i="20" l="1"/>
  <c r="C11" i="2" l="1"/>
  <c r="C66" i="2" l="1"/>
  <c r="E42" i="2" l="1"/>
  <c r="C42" i="2"/>
  <c r="C10" i="2" l="1"/>
  <c r="C22" i="18"/>
  <c r="C8" i="18"/>
  <c r="C7" i="18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6" i="2" l="1"/>
  <c r="H3" i="2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C5" i="20" l="1"/>
  <c r="C6" i="20"/>
  <c r="E84" i="18"/>
  <c r="C60" i="18"/>
  <c r="C86" i="18" s="1"/>
  <c r="E60" i="18"/>
  <c r="E86" i="18" s="1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C36" i="2"/>
  <c r="C96" i="2"/>
  <c r="E50" i="21" s="1"/>
  <c r="E96" i="2"/>
  <c r="E62" i="21" s="1"/>
  <c r="E115" i="2"/>
  <c r="C115" i="2"/>
  <c r="E109" i="2"/>
  <c r="E83" i="2"/>
  <c r="E60" i="21" s="1"/>
  <c r="E56" i="2"/>
  <c r="C56" i="2"/>
  <c r="E21" i="2"/>
  <c r="E17" i="21" l="1"/>
  <c r="E33" i="21"/>
  <c r="C39" i="2"/>
  <c r="C46" i="2" s="1"/>
  <c r="E39" i="2"/>
  <c r="E72" i="2"/>
  <c r="E59" i="21" s="1"/>
  <c r="C72" i="2"/>
  <c r="E47" i="21" s="1"/>
  <c r="C102" i="2"/>
  <c r="E102" i="2"/>
  <c r="E64" i="21" s="1"/>
  <c r="E37" i="21" l="1"/>
  <c r="E46" i="2"/>
  <c r="E38" i="21" s="1"/>
  <c r="E52" i="21"/>
  <c r="C104" i="2"/>
  <c r="E36" i="21"/>
  <c r="E20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<sst xmlns="http://schemas.openxmlformats.org/spreadsheetml/2006/main" count="1348" uniqueCount="594">
  <si>
    <t>PATVIRTINTA
VšĮ Valdymo koordinavimo centro 
direktoriaus 2025 m. balandžio 8 d.
įsakymu Nr. IV-10</t>
  </si>
  <si>
    <t>UAB „Akmenės vandenys“</t>
  </si>
  <si>
    <t>Akmenės rajono savivaldybė</t>
  </si>
  <si>
    <t>Vandentvarka</t>
  </si>
  <si>
    <t>UAB „Naujosios Akmenės komunalininkas“</t>
  </si>
  <si>
    <t>Miesto priežiūros ir tvarkymo sektorius</t>
  </si>
  <si>
    <t>UAB Naujosios Akmenės autobusų parkas</t>
  </si>
  <si>
    <t>Viešasis transportas</t>
  </si>
  <si>
    <t>UAB „Dzūkijos vandenys“</t>
  </si>
  <si>
    <t>Alytaus miesto savivaldybė</t>
  </si>
  <si>
    <t>Viešinamos informacijos apie savivaldybių valdomų įmonių ir jų dukterinių bendrovių veiklą ir rezultatus forma</t>
  </si>
  <si>
    <t>UAB „Alytaus šilumos tinklai“</t>
  </si>
  <si>
    <t>Šilumos tinklai</t>
  </si>
  <si>
    <t>UAB „Alytaus butų ūkis“</t>
  </si>
  <si>
    <t>Įmonės pavadinimas</t>
  </si>
  <si>
    <t>UAB Alytaus regiono atliekų tvarkymo centras</t>
  </si>
  <si>
    <t>RATC</t>
  </si>
  <si>
    <t>Teisinė forma</t>
  </si>
  <si>
    <t>Akcinė bendrovė (AB)</t>
  </si>
  <si>
    <t>SĮ „Simno komunalininkas“</t>
  </si>
  <si>
    <t xml:space="preserve">Alytaus rajono savivaldybė </t>
  </si>
  <si>
    <t>-</t>
  </si>
  <si>
    <t>Įmonės kodas</t>
  </si>
  <si>
    <t>Uždaroji akcinė bendrovė (UAB)</t>
  </si>
  <si>
    <t>UAB „Anykščių vandenys“</t>
  </si>
  <si>
    <t xml:space="preserve">Anykščių rajono savivaldybė </t>
  </si>
  <si>
    <t>Sektorius</t>
  </si>
  <si>
    <t>Savivaldybės įmonė (SĮ</t>
  </si>
  <si>
    <t>UAB Anykščių komunalinis ūkis</t>
  </si>
  <si>
    <t xml:space="preserve">Daugiafunkcinių paslaugų teikimo sektorius </t>
  </si>
  <si>
    <t>Įmonės direktorius</t>
  </si>
  <si>
    <t xml:space="preserve">Komunalinės paslaugos: vanduo (nurodyti laukelyje žemiau, ar įmonė tik nuomoja infrastruktūrą, ar pati teikia paslaugas galutiniams vartotojams) </t>
  </si>
  <si>
    <t>UAB „Anykščių šiluma“</t>
  </si>
  <si>
    <t>Komunalinės paslaugos: šilumos tinklai (nurodyti laukelyje žemiau, ar įmonė tik nuomoja infrastruktūrą, ar pati teikia paslaugas galutiniams vartotojams)</t>
  </si>
  <si>
    <t>UAB „Birštono vandentiekis“</t>
  </si>
  <si>
    <t xml:space="preserve">Birštono savivaldybė </t>
  </si>
  <si>
    <t>Lentelės užpildymo dieną</t>
  </si>
  <si>
    <t>Butų ūkiai</t>
  </si>
  <si>
    <t>UAB „Birštono šiluma“</t>
  </si>
  <si>
    <t>Akcininkų sąrašas</t>
  </si>
  <si>
    <t>5 didžiausi akcininkai</t>
  </si>
  <si>
    <t>Valdoma akcijų dalis</t>
  </si>
  <si>
    <t>Komunalinės paslaugos: kita (nurodykite laukelyje žemiau)</t>
  </si>
  <si>
    <t>AB Birštono sanatorija „Versmė“</t>
  </si>
  <si>
    <t>Kita</t>
  </si>
  <si>
    <t>Akcininkas Nr.1</t>
  </si>
  <si>
    <t>Atliekos ir šalinimo paslaugos</t>
  </si>
  <si>
    <t>SĮ Biržų agrolaboratorija</t>
  </si>
  <si>
    <t xml:space="preserve">Biržų rajono savivaldybė </t>
  </si>
  <si>
    <t>Akcininkas Nr.2</t>
  </si>
  <si>
    <t>UAB Biržų autobusų parkas</t>
  </si>
  <si>
    <t>Akcininkas Nr.3</t>
  </si>
  <si>
    <t>Kitos transporto paslaugos</t>
  </si>
  <si>
    <t>UAB „Biržų šilumos tinklai“</t>
  </si>
  <si>
    <t>Akcininkas Nr.4</t>
  </si>
  <si>
    <t>Statyba ir architektūra</t>
  </si>
  <si>
    <t>UAB „Biržų vandenys“</t>
  </si>
  <si>
    <t>Akcininkas Nr.5</t>
  </si>
  <si>
    <t>Sveikatos priežiūros paslaugos</t>
  </si>
  <si>
    <t>AB „Druskininkų šilumos tinklai“</t>
  </si>
  <si>
    <t xml:space="preserve">Druskininkų savivaldybė </t>
  </si>
  <si>
    <t>Kiti akcininkai</t>
  </si>
  <si>
    <t>Kitų akcininkų valdoma dalis</t>
  </si>
  <si>
    <t>Leidyba</t>
  </si>
  <si>
    <t>UAB „Druskininkų vandenys“</t>
  </si>
  <si>
    <t>Kita (nurodyti laukelyje žemiau pagrindines veiklos sritis)</t>
  </si>
  <si>
    <t>UAB „Druskininkų sveikatinimo ir poilsio centras AQUA“</t>
  </si>
  <si>
    <t>Savivaldybei priklausanti dalis (%)</t>
  </si>
  <si>
    <t>UAB „Druskininkų butų ūkis“</t>
  </si>
  <si>
    <t>Butų ūkis</t>
  </si>
  <si>
    <t>Turtines ir neturtines teisės ir pareigas įmonėje / bendrovėje įgyvendinanti institucija (arba didžiausią akcijų dalį valdanti institucija)</t>
  </si>
  <si>
    <t>UAB Elektrėnų autobusų parkas</t>
  </si>
  <si>
    <t xml:space="preserve">Elektrėnų savivaldybė </t>
  </si>
  <si>
    <t>UAB „Elektrėnų komunalinis ūkis“</t>
  </si>
  <si>
    <t>Ar bendrovė turi kontroliuojamų įmonių? (pildo tik akcinės bendrovės ir uždarosios akcinės bendrovės)</t>
  </si>
  <si>
    <t>UAB „Didžiasalio komunalinės paslaugos“</t>
  </si>
  <si>
    <t>Ignalinos rajono savivaldybė</t>
  </si>
  <si>
    <t>Nurodykite bendrovės kontroliuojamas įmones (pildoma, jei bendrovė turi kontroliuojamų įmonių)</t>
  </si>
  <si>
    <t>UAB Ignalinos butų ūkis</t>
  </si>
  <si>
    <t>UAB Ignalinos šilumos tinklai</t>
  </si>
  <si>
    <t>LENTELĖSE DUOMENYS PATEIKIAMI TŪKSTANČIAIS EURŲ (JEI NENURODYTA KITAIP), VIENO SKAIČIAUS PO KABLELIO TIKSLUMU</t>
  </si>
  <si>
    <t xml:space="preserve">SĮ „Kompata“ </t>
  </si>
  <si>
    <t>Kur įmanoma, duomenys pateikiami augimo (agregavimo) principu</t>
  </si>
  <si>
    <t>UAB „Jonavos paslaugos“</t>
  </si>
  <si>
    <t>Jonavos rajono savivaldybė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</si>
  <si>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</si>
  <si>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„Jonavos vandenys“</t>
  </si>
  <si>
    <t>Lentelėse turi būti pateikiami audituoti metiniai duomenys</t>
  </si>
  <si>
    <t>UAB „Jonavos autobusai“</t>
  </si>
  <si>
    <t>Pelno (nuostolių) ataskaita</t>
  </si>
  <si>
    <t>Praėjęs ataskaitinis laikotarpis 2023 m.</t>
  </si>
  <si>
    <t>Ataskaitinis laikotarpis 2024 m.</t>
  </si>
  <si>
    <t>UAB „Jonavos šilumos tinklai“</t>
  </si>
  <si>
    <t>Pardavimo pajamos</t>
  </si>
  <si>
    <t>UAB „Joniškio vandenys“</t>
  </si>
  <si>
    <t>Joniškio rajono savivaldybė</t>
  </si>
  <si>
    <t>Pardavimo savikaina</t>
  </si>
  <si>
    <t>UAB „Joniškio butų ūkis“</t>
  </si>
  <si>
    <t>Bendrasis pelnas (nuostoliai)</t>
  </si>
  <si>
    <t>UAB „Joniškio autobusų parkas“</t>
  </si>
  <si>
    <t>Pardavimo sąnaudos</t>
  </si>
  <si>
    <t>UAB „Jurbarko komunalininkas“</t>
  </si>
  <si>
    <t xml:space="preserve">Jurbarko rajono savivaldybė </t>
  </si>
  <si>
    <t>Bendrosios ir administracinės sąnaudos</t>
  </si>
  <si>
    <t>UAB „Jurbarko autobusų parkas“</t>
  </si>
  <si>
    <t>Veiklos pelnas (nuostoliai)</t>
  </si>
  <si>
    <t>UAB „Jurbarko vandenys“</t>
  </si>
  <si>
    <t>Dotacijos, susijusios su pajamomis</t>
  </si>
  <si>
    <t>SĮ „Jurbarko planas“</t>
  </si>
  <si>
    <t>Kitos veiklos rezultatai</t>
  </si>
  <si>
    <t>UAB „Kaišiadorių vandenys“</t>
  </si>
  <si>
    <t>Kaišiadorių rajono savivaldybė</t>
  </si>
  <si>
    <t>Finansinė ir investicinė veikla</t>
  </si>
  <si>
    <t>UAB „Kaišiadorių šiluma“</t>
  </si>
  <si>
    <t>Pajamos</t>
  </si>
  <si>
    <t>SĮ „Kaišiadorių paslaugos“</t>
  </si>
  <si>
    <t>Sąnaudos</t>
  </si>
  <si>
    <t>UAB „Kalvarijos komunalininkas“</t>
  </si>
  <si>
    <t xml:space="preserve">Kalvarijos savivaldybė </t>
  </si>
  <si>
    <t>-Iš jų: Palūkanų sąnaudos</t>
  </si>
  <si>
    <t>AB „Kauno energija“</t>
  </si>
  <si>
    <t>Kauno miesto savivaldybė</t>
  </si>
  <si>
    <t>Pelnas (nuostoliai) prieš apmokestinimą</t>
  </si>
  <si>
    <t>UAB „Kauno autobusai“</t>
  </si>
  <si>
    <t>Pelno mokestis</t>
  </si>
  <si>
    <t>UAB „Kauno vandenys“</t>
  </si>
  <si>
    <t>Grynasis pelnas (nuostoliai)</t>
  </si>
  <si>
    <t>UAB „Švara ID“</t>
  </si>
  <si>
    <t>UAB „Kauno švara“</t>
  </si>
  <si>
    <t>UAB „Kauno gatvių apšvietimas“</t>
  </si>
  <si>
    <t>Balansas</t>
  </si>
  <si>
    <t>UAB „Stoties turgus“</t>
  </si>
  <si>
    <t>Nematerialusis turtas</t>
  </si>
  <si>
    <t>UAB „Centrinis knygynas“</t>
  </si>
  <si>
    <t>Materialusis turtas</t>
  </si>
  <si>
    <t>UAB „Laboratorinių bandymų centras“</t>
  </si>
  <si>
    <t>Finansinis turtas</t>
  </si>
  <si>
    <t>UAB Kauno butų ūkis</t>
  </si>
  <si>
    <t>Kitas ilgalaikis turtas</t>
  </si>
  <si>
    <t>Kauno SĮ „Kapinių priežiūra“</t>
  </si>
  <si>
    <t>Ilgalaikis turtas</t>
  </si>
  <si>
    <t>UAB „Kauno planas“</t>
  </si>
  <si>
    <t>UAB „Giraitės vandenys“</t>
  </si>
  <si>
    <t>Kauno rajono savivaldybė</t>
  </si>
  <si>
    <t>Atsargos</t>
  </si>
  <si>
    <t>UAB Komunalinių paslaugų centras</t>
  </si>
  <si>
    <t>Per vienerius metus gautinos sumos</t>
  </si>
  <si>
    <t>UAB „Kazlų Rūdos energija“</t>
  </si>
  <si>
    <t>Kazlų Rūdos savivaldybė</t>
  </si>
  <si>
    <t>-Iš jų: Pirkėjų skolos</t>
  </si>
  <si>
    <t>UAB „Kėdbusas“</t>
  </si>
  <si>
    <t>Kėdainių rajono savivaldybė</t>
  </si>
  <si>
    <t>Trumpalaikės investicijos, iš jų:</t>
  </si>
  <si>
    <t>UAB „Kėdainių butai“</t>
  </si>
  <si>
    <t xml:space="preserve">               - Terminuotieji indėliai</t>
  </si>
  <si>
    <t>UAB „Kėdainių vandenys“</t>
  </si>
  <si>
    <t xml:space="preserve">               - Vyriausybės vertybiniai popieriai</t>
  </si>
  <si>
    <t>UAB „Kelmės vanduo“</t>
  </si>
  <si>
    <t xml:space="preserve">Kelmės rajono savivaldybė </t>
  </si>
  <si>
    <t xml:space="preserve">               - Kitos trumpalaikės investicijos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</si>
  <si>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</si>
  <si>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</si>
  <si>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</si>
  <si>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</si>
  <si>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</si>
  <si>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 xml:space="preserve">Klaipėdos miesto savivaldybė </t>
  </si>
  <si>
    <t>AB „Klaipėdos energija“</t>
  </si>
  <si>
    <t>Ateinančių laikotarpių sąnaudos ir sukauptos pajamos</t>
  </si>
  <si>
    <t>UAB Klaipėdos regiono atliekų tvarkymo centras</t>
  </si>
  <si>
    <t>UAB „Klaipėdos paslaugos“</t>
  </si>
  <si>
    <t>Ilgalaikis turtas, laikomas pardavimui</t>
  </si>
  <si>
    <t>UAB „Naujasis turgus“</t>
  </si>
  <si>
    <t>UAB „Debreceno vaistinė“</t>
  </si>
  <si>
    <t>Turto iš viso</t>
  </si>
  <si>
    <t>UAB „Klaipėdos rajono energija“ </t>
  </si>
  <si>
    <t xml:space="preserve">Klaipėdos rajono savivaldybė </t>
  </si>
  <si>
    <t>UAB „Gargždų turgus“ </t>
  </si>
  <si>
    <t>Kapitalas (jeigu įmonės teisinė forma yra AB ar UAB) / Įmonės savininko kapitalas (jeigu įmonės teisinė forma yra SĮ)</t>
  </si>
  <si>
    <t>SĮ „Kretingos komunalininkas“</t>
  </si>
  <si>
    <t xml:space="preserve">Kretingos rajono savivaldybė </t>
  </si>
  <si>
    <t>-Iš jo: Įstatinio (pasirašytojo) kapitalo dalis</t>
  </si>
  <si>
    <t>UAB „Kretingos vandenys“</t>
  </si>
  <si>
    <t>Turtą, kuris pagal įstatymus gali būti tik valstybės nuosavybė, atitinkantis kapitalas</t>
  </si>
  <si>
    <t>UAB Kretingos autobusų parkas</t>
  </si>
  <si>
    <t>Centralizuotai valdomą valstybės turtą atitinkantis kapitalas</t>
  </si>
  <si>
    <t>UAB Kretingos šilumos tinklai</t>
  </si>
  <si>
    <t>Akcijų priedai</t>
  </si>
  <si>
    <t>UAB „Kupiškio autobusų parkas“</t>
  </si>
  <si>
    <t xml:space="preserve">Kupiškio rajono savivaldybė </t>
  </si>
  <si>
    <t>Perkainojimo rezervas (rezultatai)</t>
  </si>
  <si>
    <t>UAB „Kupiškio komunalininkas“</t>
  </si>
  <si>
    <t>Rezervai</t>
  </si>
  <si>
    <t>UAB „Kupiškio vandenys“</t>
  </si>
  <si>
    <t>-Iš jų: Privalomasis rezervas</t>
  </si>
  <si>
    <t>UAB „Lazdijų šiluma“</t>
  </si>
  <si>
    <t xml:space="preserve">Lazdijų rajono savivaldybė </t>
  </si>
  <si>
    <t>Nepaskirstytasis pelnas (nuostoliai)</t>
  </si>
  <si>
    <t>UAB „Lazdijų vanduo“</t>
  </si>
  <si>
    <t>Nuosavas kapitalas</t>
  </si>
  <si>
    <t>UAB „Marijampolės autobusų parkas“</t>
  </si>
  <si>
    <t xml:space="preserve">Marijampolės savivaldybė </t>
  </si>
  <si>
    <t>UAB „Marijampolės šilumos tinklai“</t>
  </si>
  <si>
    <t>Dotacijos, subsidijos</t>
  </si>
  <si>
    <t>UAB „Sūduvos vandenys“</t>
  </si>
  <si>
    <t>UAB Marijampolės apskrities atliekų tvarkymo centras</t>
  </si>
  <si>
    <t>Atidėjiniai</t>
  </si>
  <si>
    <t>UAB „Mažeikių šilumos tinklai“</t>
  </si>
  <si>
    <t>Mažeikių rajono savivaldybė</t>
  </si>
  <si>
    <t>UAB „Mažeikių vandenys“</t>
  </si>
  <si>
    <t>Po vienų metų mokėtinos sumos ir kiti ilgalaikiai įsipareigojimai</t>
  </si>
  <si>
    <t>UAB „Telšių regiono atliekų tvarkymo centras“</t>
  </si>
  <si>
    <t>-Iš jų: Skolos tiekėjams</t>
  </si>
  <si>
    <t>UAB „Tavo pastogė“</t>
  </si>
  <si>
    <t>-Iš jų: Ilgalaikės finansinės skolos</t>
  </si>
  <si>
    <t>UAB „Mažeikių autobusų parkas“</t>
  </si>
  <si>
    <t>Per vienus metus mokėtinos sumos ir kiti trumpalaikiai įsipareigojimai</t>
  </si>
  <si>
    <t>UAB „Mažeikių komunalinis ūkis“</t>
  </si>
  <si>
    <t>UAB Molėtų autobusų parkas</t>
  </si>
  <si>
    <t>Molėtų rajono savivaldybė</t>
  </si>
  <si>
    <t>-Iš jų: Ilgalaikių finansinių skolų einamųjų metų dalis</t>
  </si>
  <si>
    <t>UAB „Molėtų šiluma“</t>
  </si>
  <si>
    <t xml:space="preserve"> Trumpalaikės finansinės skolos</t>
  </si>
  <si>
    <t>UAB Molėtų švara</t>
  </si>
  <si>
    <t>Mokėtinos sumos ir kiti įsipareigojimai</t>
  </si>
  <si>
    <t>UAB Molėtų vanduo</t>
  </si>
  <si>
    <t>UAB „Neringos komunalininkas“</t>
  </si>
  <si>
    <t>Neringos savivaldybė</t>
  </si>
  <si>
    <t>Veikla sustabdyta</t>
  </si>
  <si>
    <t>Sukauptos sąnaudos ir ateinančių laikotarpių pajamos</t>
  </si>
  <si>
    <t>UAB „Neringos energija“</t>
  </si>
  <si>
    <t>UAB „Neringos vanduo“</t>
  </si>
  <si>
    <t>Įsipareigojimai, susiję su ilgalaikiu turtu, laikomu pardavimui</t>
  </si>
  <si>
    <t>UAB „Pagėgių komunalinis ūkis“</t>
  </si>
  <si>
    <t>Pagėgių savivaldybė</t>
  </si>
  <si>
    <t>UAB „Pakruojo komunalininkas“</t>
  </si>
  <si>
    <t xml:space="preserve">Pakruojo rajono savivaldybė </t>
  </si>
  <si>
    <t>Nuosavo kapitalo ir įsipareigojimų iš viso</t>
  </si>
  <si>
    <t>UAB „Pakruojo šiluma“</t>
  </si>
  <si>
    <t>UAB „Pakruojo vandentiekis“</t>
  </si>
  <si>
    <t>Ar balansas susibalansuoja?</t>
  </si>
  <si>
    <t>UAB „Pakruojo autotransportas“</t>
  </si>
  <si>
    <t>UAB „Palangos vandenys“</t>
  </si>
  <si>
    <t>Palangos miesto savivaldybė</t>
  </si>
  <si>
    <t>Įmonės teisės ir įsipareigojimai, nenurodyti balanse</t>
  </si>
  <si>
    <t>UAB „Palangos komunalinis ūkis“</t>
  </si>
  <si>
    <t>UAB „Palangos šilumos tinklai“</t>
  </si>
  <si>
    <t>UAB „Palangos Klevas“</t>
  </si>
  <si>
    <t>Kita informacija</t>
  </si>
  <si>
    <t>SĮ „Šventosios jūrų uosto direkcija“</t>
  </si>
  <si>
    <t>Nusidėvėjimas ir amortizacija, įskaičiuoti į ataskaitinio laikotarpio pelno (nuostolių) ataskaitą</t>
  </si>
  <si>
    <t>Taip</t>
  </si>
  <si>
    <t>AB „Panevėžio energija“</t>
  </si>
  <si>
    <t>Panevėžio miesto savivaldybė</t>
  </si>
  <si>
    <t>Investicijos į ilgalaikį turtą</t>
  </si>
  <si>
    <t>Ne</t>
  </si>
  <si>
    <t>UAB „Aukštaitijos vandenys“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</si>
  <si>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</si>
  <si>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AB „Panevėžio specialus autotransportas“</t>
  </si>
  <si>
    <t>Skirstant ataskaitinio laikotarpio pelną akcininkams paskirti dividendai (arba savininkui paskirta pelno įmoka, jei pildoma SĮ)</t>
  </si>
  <si>
    <t>UAB „Panevėžio autobusų parkas“</t>
  </si>
  <si>
    <t>AB „Panevėžio butų ūkis“</t>
  </si>
  <si>
    <t>Informacija apie darbuotojus</t>
  </si>
  <si>
    <t>UAB „Panevėžio gatvės“</t>
  </si>
  <si>
    <t>Darbuotojų skaičius laikotarpio pabaigoje</t>
  </si>
  <si>
    <t>UAB „Grauduva“</t>
  </si>
  <si>
    <t>Iš jų: administracijos darbuotojų skaičius laikotarpio pabaigoje</t>
  </si>
  <si>
    <t>UAB „Panevėžio būstas“</t>
  </si>
  <si>
    <t xml:space="preserve">    Vidutinis darbuotojų skaičius</t>
  </si>
  <si>
    <t>UAB Panevėžio regiono atliekų tvarkymo centras</t>
  </si>
  <si>
    <t>Vidutinis darbuotojų amžius</t>
  </si>
  <si>
    <t>UAB „Pasvalio vandenys“</t>
  </si>
  <si>
    <t>Pasvalio rajono savivaldybė</t>
  </si>
  <si>
    <t>Pastabos</t>
  </si>
  <si>
    <t>UAB „Pasvalio autobusų parkas“</t>
  </si>
  <si>
    <t>Jei turite pastabų dėl užpildytos informacijos, pateikite jas čia:</t>
  </si>
  <si>
    <t>UAB „Pasvalio knygos“</t>
  </si>
  <si>
    <t>UAB „Pasvalio butų ūkis“</t>
  </si>
  <si>
    <t>SĮ „Plungės būstas“</t>
  </si>
  <si>
    <t>Plungės rajono savivaldybė</t>
  </si>
  <si>
    <t>UAB „Plungės autobusų parkas“</t>
  </si>
  <si>
    <t>Informacija apie lentelės duomenų tikrumą patvirtinantį asmenį</t>
  </si>
  <si>
    <t>UAB „Plungės šilumos tinklai“</t>
  </si>
  <si>
    <t>Lentelės duomenų patvirtinimo data</t>
  </si>
  <si>
    <t>UAB „Plungės vandenys“</t>
  </si>
  <si>
    <t>Atsakingas asmuo (vardas, pavardė, pareigos)</t>
  </si>
  <si>
    <t>UAB „Prienų šilumos tinklai“</t>
  </si>
  <si>
    <t xml:space="preserve">Prienų rajono savivaldybė </t>
  </si>
  <si>
    <t>Atsakingo asmens kontaktiniai duomenys (telefono nr. ir elektroninio pašto adresas)</t>
  </si>
  <si>
    <t>UAB „Prienų vandenys“</t>
  </si>
  <si>
    <t xml:space="preserve">Atsakingo asmens parašas (reikalingas tik skenuotoje versijoje) arba elektroninis parašas </t>
  </si>
  <si>
    <t>UAB „Prienų butų ūkis“</t>
  </si>
  <si>
    <t>UAB „Radviliškio autobusų parkas“</t>
  </si>
  <si>
    <t>Radviliškio rajono savivaldybė</t>
  </si>
  <si>
    <t>UAB „Radviliškio šiluma“</t>
  </si>
  <si>
    <t>UAB „Radviliškio vanduo“</t>
  </si>
  <si>
    <t>UAB „Raseinių šilumos tinklai“</t>
  </si>
  <si>
    <t>Raseinių rajono savivaldybė</t>
  </si>
  <si>
    <t>UAB „Raseinių vandenys“</t>
  </si>
  <si>
    <t>UAB „Raseinių autobusų parkas“</t>
  </si>
  <si>
    <t>UAB „Raseinių komunalinės paslaugos“</t>
  </si>
  <si>
    <t>UAB „Rietavo komunalinis ūkis“</t>
  </si>
  <si>
    <t xml:space="preserve">Rietavo savivaldybė </t>
  </si>
  <si>
    <t>UAB „Rokiškio vandenys“</t>
  </si>
  <si>
    <t xml:space="preserve">Rokiškio rajono savivaldybė </t>
  </si>
  <si>
    <t>UAB „Rokiškio autobusų parkas“</t>
  </si>
  <si>
    <t>AB „Rokiškio komunalininkas“</t>
  </si>
  <si>
    <t>UAB „Skuodo šiluma“</t>
  </si>
  <si>
    <t xml:space="preserve">Skuodo rajono savivaldybė </t>
  </si>
  <si>
    <t>UAB „Skuodo vandenys“</t>
  </si>
  <si>
    <t>UAB „Skuodo autobusai“</t>
  </si>
  <si>
    <t>UAB „Šakių šilumos tinklai“</t>
  </si>
  <si>
    <t xml:space="preserve">Šakių rajono savivaldybė </t>
  </si>
  <si>
    <t>UAB „Šakių vandenys“</t>
  </si>
  <si>
    <t>UAB „Šakių autobusų parkas“</t>
  </si>
  <si>
    <t>UAB „Šakių laidotuvių namai“</t>
  </si>
  <si>
    <t>UAB „Šalčininkų autobusų parkas“</t>
  </si>
  <si>
    <t>Šalčininkų rajono savivaldybė</t>
  </si>
  <si>
    <t>UAB „Eišiškių komunalinis ūkis“</t>
  </si>
  <si>
    <t>UAB „Tvarkyba“</t>
  </si>
  <si>
    <t>UAB „Šalčininkų šilumos tinklai“</t>
  </si>
  <si>
    <t>UAB „Šiaulių vandenys“</t>
  </si>
  <si>
    <t xml:space="preserve">Šiaulių miesto savivaldybė 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</si>
  <si>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</si>
  <si>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</si>
  <si>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</si>
  <si>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</si>
  <si>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</si>
  <si>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</si>
  <si>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Šiaulių rajono savivaldybė</t>
  </si>
  <si>
    <t>UAB „Kuršėnų vandenys“</t>
  </si>
  <si>
    <t>UAB Kuršėnų autobusų parkas</t>
  </si>
  <si>
    <t>UAB „Šilalės vandenys“</t>
  </si>
  <si>
    <t>Šilalės rajono savivaldybė</t>
  </si>
  <si>
    <t>UAB „Šilalės šilumos tinklai“</t>
  </si>
  <si>
    <t>UAB „Šilalės autobusų parkas“</t>
  </si>
  <si>
    <t>UAB „Gedmina“</t>
  </si>
  <si>
    <t>UAB „Šilutės šilumos tinklai“</t>
  </si>
  <si>
    <t xml:space="preserve">Šilutės rajono savivaldybė </t>
  </si>
  <si>
    <t>UAB „Šilutės vandenys“</t>
  </si>
  <si>
    <t>UAB „Šilutės autobusų parkas“</t>
  </si>
  <si>
    <t>UAB „Širvintų šiluma“</t>
  </si>
  <si>
    <t>Širvintų rajono savivaldybė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</si>
  <si>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</si>
  <si>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</si>
  <si>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</si>
  <si>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</si>
  <si>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komunalinis centras"</t>
  </si>
  <si>
    <t xml:space="preserve">Švenčionių rajono savivaldybė </t>
  </si>
  <si>
    <t>SĮ „Švenčionių planas“</t>
  </si>
  <si>
    <t>UAB Tauragės autobusų parkas</t>
  </si>
  <si>
    <t>Tauragės rajono savivaldybė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</si>
  <si>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</si>
  <si>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</si>
  <si>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</si>
  <si>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</si>
  <si>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</si>
  <si>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Telšių rajono savivaldybė</t>
  </si>
  <si>
    <t>UAB „Telšių vandenys“</t>
  </si>
  <si>
    <t>UAB „Telšių šilumos tinklai“</t>
  </si>
  <si>
    <t>SĮ Telšių butų ūkis</t>
  </si>
  <si>
    <t>UAB „Trakų vandenys“</t>
  </si>
  <si>
    <t>Trakų rajono savivaldybė</t>
  </si>
  <si>
    <t>UAB „Trakų paslaugos“</t>
  </si>
  <si>
    <t>UAB „Ukmergės autobusų parkas“</t>
  </si>
  <si>
    <t xml:space="preserve">Ukmergės rajono savivaldybė </t>
  </si>
  <si>
    <t>UAB „Ukmergės butų ūkis“</t>
  </si>
  <si>
    <t>UAB „Ukmergės šiluma“</t>
  </si>
  <si>
    <t>UAB „Ukmergės vandenys“</t>
  </si>
  <si>
    <t>UAB „Utenos šilumos tinklai“</t>
  </si>
  <si>
    <t xml:space="preserve">Utenos rajono savivaldybė 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</si>
  <si>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</si>
  <si>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</si>
  <si>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</si>
  <si>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</si>
  <si>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</si>
  <si>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</si>
  <si>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 xml:space="preserve">Varėnos rajono savivaldybė </t>
  </si>
  <si>
    <t>UAB „Varėnos šiluma“</t>
  </si>
  <si>
    <t>UAB „Varėnos vandenys“</t>
  </si>
  <si>
    <t>UAB „Varėnos autobusų parkas“</t>
  </si>
  <si>
    <t>UAB „Vilkaviškio vandenys“</t>
  </si>
  <si>
    <t>Vilkaviškio rajono savivaldybė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</si>
  <si>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</si>
  <si>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</si>
  <si>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</si>
  <si>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</si>
  <si>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AB „Vilniaus šilumos tinklai“</t>
  </si>
  <si>
    <t>Vilniaus miesto savivaldybė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</si>
  <si>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</si>
  <si>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</si>
  <si>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</si>
  <si>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</si>
  <si>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</si>
  <si>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</si>
  <si>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</si>
  <si>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</si>
  <si>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UAB „ID Vilnius“</t>
  </si>
  <si>
    <t>SĮ „Vilniaus atliekų sistemos administratorius“</t>
  </si>
  <si>
    <t>UAB „Nemenčinės komunalininkas“</t>
  </si>
  <si>
    <t>Vilniaus rajono savivaldybė</t>
  </si>
  <si>
    <t>UAB „Nemėžio komunalininkas“</t>
  </si>
  <si>
    <t>SĮ Vilniaus rajono autobusų parkas</t>
  </si>
  <si>
    <t>UAB „Visagino būstas“</t>
  </si>
  <si>
    <t xml:space="preserve">Visagino savivaldybė </t>
  </si>
  <si>
    <t>UAB „Visagino energija“</t>
  </si>
  <si>
    <t>UAB „Zarasų būstas“</t>
  </si>
  <si>
    <t xml:space="preserve">Zarasų rajono savivaldybė 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</si>
  <si>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</si>
  <si>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</si>
  <si>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</si>
  <si>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Savivaldybės įmonė (SĮ)</t>
  </si>
  <si>
    <t>Įmonės teisinis statusas</t>
  </si>
  <si>
    <t>reorganizuojamas</t>
  </si>
  <si>
    <t>dalyvaujantis reorganizavime</t>
  </si>
  <si>
    <t>pertvarkomas</t>
  </si>
  <si>
    <t>restruktūrizuojamas</t>
  </si>
  <si>
    <t>bankrutuojantis</t>
  </si>
  <si>
    <t>bankrutavęs</t>
  </si>
  <si>
    <t>likviduojamas</t>
  </si>
  <si>
    <t>inicijuojantis Europos bendrovės steigimą jungimo būdu</t>
  </si>
  <si>
    <t>inicijuojantis Europos bendrovės steigimą valdymo (holdingo) būdu</t>
  </si>
  <si>
    <t>Europos bendrovė, kurios buveinė perkeliama</t>
  </si>
  <si>
    <t>dalyvaujantis atskyrime</t>
  </si>
  <si>
    <t>Įmonės įsteigimo data</t>
  </si>
  <si>
    <t>Sektorius, kuriame veikia įmonė</t>
  </si>
  <si>
    <t>Įmonės direktorius (generalinis direktorius)</t>
  </si>
  <si>
    <t>Įmonės vyr. finansininkas (vyr. buhalteris)</t>
  </si>
  <si>
    <t>Komunalinės paslaugos: kita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</si>
  <si>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</si>
  <si>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</si>
  <si>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</si>
  <si>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</si>
  <si>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</si>
  <si>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</si>
  <si>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Kitas trumpalaikis turtas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</si>
  <si>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</si>
  <si>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</si>
  <si>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</si>
  <si>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</si>
  <si>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</si>
  <si>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</si>
  <si>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</si>
  <si>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</si>
  <si>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</si>
  <si>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</si>
  <si>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Bendros darbo apmokėjimo lėšos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</si>
  <si>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</si>
  <si>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Atsakingo asmens parašas (reikalingas tik skenuotoje versijoje)</t>
  </si>
  <si>
    <t>FORMOS PILDYMO TAISYKLĖS</t>
  </si>
  <si>
    <t>Viešinamos informacijos apie savivaldybių valdomų įmonių ir jų dukterinių bendrovių veiklą ir rezultatus formos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</si>
  <si>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</si>
  <si>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t xml:space="preserve">Informacija apie Įmonės valdyseną 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</si>
  <si>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</si>
  <si>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</si>
  <si>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</si>
  <si>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>Ar šiuo metu galiojantis lūkesčių raštas yra aktualus ir atitinka savivaldybės komunikuojamus lūkesčius ar verslo aplinką?</t>
  </si>
  <si>
    <t xml:space="preserve">Ar įmonė turi patvirtintą Strateginį veiklos planą? </t>
  </si>
  <si>
    <t>Jei įmonė viešina savo strateginį veiklos planą svetainėje, prašome pateikti nuorodą</t>
  </si>
  <si>
    <t>Jei įmonė strateginį veiklos planą turi, kada jis buvo patvirtintas?</t>
  </si>
  <si>
    <t>Kas kiek laiko yra atnaujinamas strateginis veiklos planas?</t>
  </si>
  <si>
    <t>Kas tvirtina strateginį veiklos planą?</t>
  </si>
  <si>
    <t>Kaip dažnai yra atliekamas strateginio veiklos plano įgyvendinimo vertinimas?</t>
  </si>
  <si>
    <t>Klausimai apie valdybą (o jei sudaryta stebėtojų taryba - tik apie stebėtojų tarybą)</t>
  </si>
  <si>
    <t>Ar įmonėje yra sudaryta valdyba (stebėtojų taryba)?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</si>
  <si>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</si>
  <si>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</si>
  <si>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</si>
  <si>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pajamų struktūra</t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</si>
  <si>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</si>
  <si>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Pardavimo pajamos, tūkst. eurų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</si>
  <si>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</si>
  <si>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</si>
  <si>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</si>
  <si>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</si>
  <si>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</si>
  <si>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</si>
  <si>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</si>
  <si>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</si>
  <si>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</si>
  <si>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</si>
  <si>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Kitos pardavimo pajamos, tūkst. Eurų</t>
  </si>
  <si>
    <t>Investicijos į atliekų tvarkymo įrenginius, tūkst. eurų</t>
  </si>
  <si>
    <t>Valdoma infrastruktūra:</t>
  </si>
  <si>
    <t xml:space="preserve"> - Regioniniai sąvartynai</t>
  </si>
  <si>
    <t xml:space="preserve"> - Netinkamų eksploatuoti uždarytų sąvartynų priežiūra</t>
  </si>
  <si>
    <t xml:space="preserve"> - Didelių gabaritų atliekų surinkimo aikštelės</t>
  </si>
  <si>
    <t xml:space="preserve"> - Mechaninio biologinio apdorojimo (MBA) įrenginiai</t>
  </si>
  <si>
    <t xml:space="preserve"> - Žaliųjų atliekų kompostavimo aikštelės</t>
  </si>
  <si>
    <t>Bendras tvarkomų atliekų kiekis, tonomis</t>
  </si>
  <si>
    <t>MBA įrenginiuose apdorotų atliekų kiekis, tonomis</t>
  </si>
  <si>
    <t>Sąvartyne pašalintų atliekų kiekis, tonomis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</si>
  <si>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</si>
  <si>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</si>
  <si>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</si>
  <si>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Realizuota šilumos energija, MWh</t>
  </si>
  <si>
    <t>Patirti nuostoliai tinkle, MWh</t>
  </si>
  <si>
    <t>Pagaminta energija iš nuosavų šaltinių, MWh</t>
  </si>
  <si>
    <t>Įsigyta energija iš NŠG, MWh</t>
  </si>
  <si>
    <t>Ar šilumos energija susibalansuoja?</t>
  </si>
  <si>
    <t>Investicijos į vandentiekio ir nuotekų tinklų infrastrukrūtrą, tūkst. eurų</t>
  </si>
  <si>
    <t>Eksploatuojamų vandentiekio tinklų ilgis, km</t>
  </si>
  <si>
    <t>Eksploatuojamų nuotekų tinklų ilgis, km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</si>
  <si>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</si>
  <si>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</si>
  <si>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</si>
  <si>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</si>
  <si>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Investicijos į naujus autobusus ir troleibusus, tūkst. eurų</t>
  </si>
  <si>
    <t>Vidutinis autobusų ir troleibusų amžius, metais</t>
  </si>
  <si>
    <t>Transporto parkas iš viso, vnt</t>
  </si>
  <si>
    <t xml:space="preserve"> - Autobusai iš viso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</si>
  <si>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</si>
  <si>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</si>
  <si>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</si>
  <si>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</si>
  <si>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 xml:space="preserve"> - Kitos</t>
  </si>
  <si>
    <t>Rida, km</t>
  </si>
  <si>
    <t>Degalų sąnaudos, Eur/km</t>
  </si>
  <si>
    <t>Pervežta keleivių, vnt</t>
  </si>
  <si>
    <t>Jei turite komentarų dėl užpildytos informacijos, pateikite juos čia:</t>
  </si>
  <si>
    <t>Atsakingo asmens parašas arba elektroninis parašas (reikalingas tik skenuotoje versijoje)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</si>
  <si>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</si>
  <si>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INFORMACIJA APIE SUTEIKTĄ PARAMĄ PATEIKIAMA TŪKSTANČIAIS EURŲ, VIENO SKAIČIAUS PO KABLELIO TIKSLUMU</t>
  </si>
  <si>
    <t>2 priedas</t>
  </si>
  <si>
    <t>Informacija apie savivaldybių valdomų bendrovių suteiktą paramą</t>
  </si>
  <si>
    <t>Ne, parama nebuvo teikiama ir (ar) neplanuojama jos teikti</t>
  </si>
  <si>
    <t>Ar praėjusiu ataskaitiniu laikotarpiu 2023 m. bent vienam subjektui bendrovė suteikė paramą?</t>
  </si>
  <si>
    <t>Ar ataskaitiniu laikotarpiu 2024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</si>
  <si>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</si>
  <si>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</si>
  <si>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2023 m. bendrovės suteiktą paramą?</t>
  </si>
  <si>
    <t>Ar bendrovės interneto svetainėje skelbiama informacija apie 2024 m. bendrovės suteiktą paramą?</t>
  </si>
  <si>
    <t>Pateikite tikslią internetinės svetainės nuorodą, kurioje skelbiama informaciją apie suteiktą paramą</t>
  </si>
  <si>
    <t>Informacija apie suteiktą paramą praėjusiu ataskaitiniu laikotarpiu 2023 m.</t>
  </si>
  <si>
    <t>Informacija apie suteiktą paramą ataskaitiniu laikotarpiu 2024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</si>
  <si>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</si>
  <si>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</si>
  <si>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</si>
  <si>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</si>
  <si>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</si>
  <si>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</si>
  <si>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</si>
  <si>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INFORMACIJĄ PILDO TIK ĮMONĖS, KURIOS VYKDO SPECIALIUOSIUS ĮPAREIGOJIMUS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</si>
  <si>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</si>
  <si>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Įmonės teisinė forma</t>
  </si>
  <si>
    <t>3 priedas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</si>
  <si>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</si>
  <si>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Ar įmonė pasitvirtinusi specialiųjų įpareigojimų apskaitos politiką?</t>
  </si>
  <si>
    <t>Ar specialieji įpareigojimai yra patvirtinti savivaldybės administracijos direktoriaus?</t>
  </si>
  <si>
    <t>Ar savivaldybės interneto svetainėje yra viešinamas specialiųjų įpareigojimų sąrašas?</t>
  </si>
  <si>
    <t>(Jei atsakymas TAIP, prašome šalia esančiame langelyje pateikti internetinės sveitainės nuorodą)</t>
  </si>
  <si>
    <t>PRAĖJĘS ATASKAITINIS LAIKOTARPIS 2023 M.</t>
  </si>
  <si>
    <t>Žemiau prašome nurodyti specialiojo įpareigojimo pavadinimą</t>
  </si>
  <si>
    <t>Rodiklis</t>
  </si>
  <si>
    <t>Iš viso įskaičiuota į įmonės finansines ataskaitas</t>
  </si>
  <si>
    <t>Tikrinimas                                            Jei žemiau esančiame laukelyje nurodyta „Klaida“, tai reiškia, jog Jūsų užpildyti duomenys nesutampa su informacija, pateikta „Finansiniai duomenys“ lape</t>
  </si>
  <si>
    <t>Komercinė dalis, įskaičiuota į įmonės finansines ataskaitas</t>
  </si>
  <si>
    <t>Specialiųjų įpareigojimų dalis</t>
  </si>
  <si>
    <t>Neįskaičiuojama į įmonės finansines ataskaitas</t>
  </si>
  <si>
    <t>Bendrasis pelnas</t>
  </si>
  <si>
    <t>Veiklos pelnas</t>
  </si>
  <si>
    <t>Pelnas prieš apmokestinimą</t>
  </si>
  <si>
    <t>Grynasis pelnas</t>
  </si>
  <si>
    <t>Nusidėvėjimas ir amortizacija</t>
  </si>
  <si>
    <t>ATASKAITINIS LAIKOTARPIS 2024 M.</t>
  </si>
  <si>
    <t>Tikrinimas                                             Jei žemiau esančiame laukelyje nurodyta „Klaida“, tai reiškia, jog Jūsų užpildyti duomenys nesutampa su informacija, pateikta „Finansiniai duomenys“ lape</t>
  </si>
  <si>
    <t>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</si>
  <si>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</si>
  <si>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</si>
  <si>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</si>
  <si>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Tikrinimas                                              Jei žemiau esančiame laukelyje nurodyta „Klaida“, tai reiškia, jog Jūsų užpildyti duomenys nesutampa su informacija, pateikta „Finansiniai duomenys“ lape</t>
  </si>
  <si>
    <t xml:space="preserve">         UAB „Kermošius"</t>
  </si>
  <si>
    <t>4 priedas</t>
  </si>
  <si>
    <t xml:space="preserve">     UAB „GO Energy LT“</t>
  </si>
  <si>
    <t>Viešinamos informacijos apie savivaldybių valdomų įmonių dukterinių bendrovių veiklą ir rezultatus forma</t>
  </si>
  <si>
    <t xml:space="preserve">     UAB „Klaipėdos transportas“</t>
  </si>
  <si>
    <t>UAB „Klaipėdos autobusų parkas“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</si>
  <si>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</si>
  <si>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</si>
  <si>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</si>
  <si>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</si>
  <si>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</si>
  <si>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</si>
  <si>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</si>
  <si>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Donvina Arlauskienė</t>
  </si>
  <si>
    <t>Jurbarko rajono savivaldybė</t>
  </si>
  <si>
    <t>2020 04 20</t>
  </si>
  <si>
    <t>Sąvartyno pajamos</t>
  </si>
  <si>
    <t>Žaliųjų atliekų kompostavimo aikštelės</t>
  </si>
  <si>
    <t>Didžiųjų atliekų saugojimo aikštelė</t>
  </si>
  <si>
    <t>Atliekų rūšiavimo aikštelė</t>
  </si>
  <si>
    <t>Kitos pajamos</t>
  </si>
  <si>
    <t>2025 04 23</t>
  </si>
  <si>
    <t>Direktorė Donvina Arlauskienė</t>
  </si>
  <si>
    <t>0 650 67 080, info@uabtratc.lt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</si>
</sst>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6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8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quotePrefix="1" applyNumberFormat="1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topLeftCell="A90" zoomScaleNormal="100" zoomScaleSheetLayoutView="85" zoomScalePageLayoutView="60" workbookViewId="0">
      <selection activeCell="C118" sqref="C118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87" t="s">
        <v>0</v>
      </c>
      <c r="E2" s="58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1</v>
      </c>
      <c r="S2" s="335">
        <v>253255950</v>
      </c>
      <c r="T2" s="337" t="s">
        <v>2</v>
      </c>
      <c r="U2" s="430">
        <v>1</v>
      </c>
      <c r="V2" s="336" t="s">
        <v>3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89"/>
      <c r="E3" s="59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4</v>
      </c>
      <c r="S3" s="335">
        <v>152903578</v>
      </c>
      <c r="T3" s="337" t="s">
        <v>2</v>
      </c>
      <c r="U3" s="430">
        <v>1</v>
      </c>
      <c r="V3" s="336" t="s">
        <v>5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89"/>
      <c r="E4" s="59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6</v>
      </c>
      <c r="S4" s="335">
        <v>152968145</v>
      </c>
      <c r="T4" s="337" t="s">
        <v>2</v>
      </c>
      <c r="U4" s="430">
        <v>1</v>
      </c>
      <c r="V4" s="336" t="s">
        <v>7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8</v>
      </c>
      <c r="S5" s="335">
        <v>149566841</v>
      </c>
      <c r="T5" s="337" t="s">
        <v>9</v>
      </c>
      <c r="U5" s="430">
        <v>0.99919999999999998</v>
      </c>
      <c r="V5" s="336" t="s">
        <v>3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98" t="s">
        <v>10</v>
      </c>
      <c r="C6" s="599"/>
      <c r="D6" s="599"/>
      <c r="E6" s="60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11</v>
      </c>
      <c r="S6" s="339">
        <v>149947714</v>
      </c>
      <c r="T6" s="337" t="s">
        <v>9</v>
      </c>
      <c r="U6" s="430">
        <v>0.98629999999999995</v>
      </c>
      <c r="V6" s="336" t="s">
        <v>12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13</v>
      </c>
      <c r="S7" s="335">
        <v>149951417</v>
      </c>
      <c r="T7" s="337" t="s">
        <v>9</v>
      </c>
      <c r="U7" s="430">
        <v>1</v>
      </c>
      <c r="V7" s="336" t="s">
        <v>12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14</v>
      </c>
      <c r="C8" s="601" t="s">
        <v>354</v>
      </c>
      <c r="D8" s="601"/>
      <c r="E8" s="60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15</v>
      </c>
      <c r="S8" s="339">
        <v>250135860</v>
      </c>
      <c r="T8" s="337" t="s">
        <v>9</v>
      </c>
      <c r="U8" s="430">
        <v>0.31</v>
      </c>
      <c r="V8" s="336" t="s">
        <v>16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17</v>
      </c>
      <c r="C9" s="591" t="str">
        <f>IFERROR(VLOOKUP(C8,$R$1:$T$239,3,FALSE),"")</f>
        <v>Tauragės rajono savivaldybė</v>
      </c>
      <c r="D9" s="591"/>
      <c r="E9" s="592"/>
      <c r="F9" s="29"/>
      <c r="G9" s="33"/>
      <c r="H9" s="33" t="s">
        <v>18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19</v>
      </c>
      <c r="S9" s="335">
        <v>153720195</v>
      </c>
      <c r="T9" s="337" t="s">
        <v>20</v>
      </c>
      <c r="U9" s="431" t="s">
        <v>21</v>
      </c>
      <c r="V9" s="336" t="s">
        <v>3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22</v>
      </c>
      <c r="C10" s="591">
        <f>IFERROR(VLOOKUP(C8,$R$2:$S$239,2,FALSE),"")</f>
        <v>179901854</v>
      </c>
      <c r="D10" s="591"/>
      <c r="E10" s="592"/>
      <c r="F10" s="29"/>
      <c r="G10" s="33"/>
      <c r="H10" s="33" t="s">
        <v>23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24</v>
      </c>
      <c r="S10" s="335">
        <v>154138664</v>
      </c>
      <c r="T10" s="337" t="s">
        <v>25</v>
      </c>
      <c r="U10" s="430">
        <v>1</v>
      </c>
      <c r="V10" s="336" t="s">
        <v>3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26</v>
      </c>
      <c r="C11" s="603" t="str">
        <f>IFERROR(VLOOKUP(C8,$R$2:$V$239,5,FALSE),"")</f>
        <v>RATC</v>
      </c>
      <c r="D11" s="603"/>
      <c r="E11" s="604"/>
      <c r="F11" s="29"/>
      <c r="G11" s="33"/>
      <c r="H11" s="33" t="s">
        <v>27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28</v>
      </c>
      <c r="S11" s="335">
        <v>154111083</v>
      </c>
      <c r="T11" s="337" t="s">
        <v>25</v>
      </c>
      <c r="U11" s="430">
        <v>1</v>
      </c>
      <c r="V11" s="336" t="s">
        <v>29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30</v>
      </c>
      <c r="C12" s="593" t="s">
        <v>583</v>
      </c>
      <c r="D12" s="593"/>
      <c r="E12" s="594"/>
      <c r="F12" s="29"/>
      <c r="G12" s="33"/>
      <c r="H12" s="33" t="s">
        <v>31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32</v>
      </c>
      <c r="S12" s="335">
        <v>154112751</v>
      </c>
      <c r="T12" s="337" t="s">
        <v>25</v>
      </c>
      <c r="U12" s="430">
        <v>0.98719999999999997</v>
      </c>
      <c r="V12" s="335" t="s">
        <v>12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33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34</v>
      </c>
      <c r="S13" s="335">
        <v>152812840</v>
      </c>
      <c r="T13" s="337" t="s">
        <v>35</v>
      </c>
      <c r="U13" s="430">
        <v>1</v>
      </c>
      <c r="V13" s="335" t="s">
        <v>3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95" t="s">
        <v>36</v>
      </c>
      <c r="D14" s="596"/>
      <c r="E14" s="597"/>
      <c r="F14" s="29"/>
      <c r="G14" s="33"/>
      <c r="H14" s="33" t="s">
        <v>37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38</v>
      </c>
      <c r="S14" s="335">
        <v>152840633</v>
      </c>
      <c r="T14" s="337" t="s">
        <v>35</v>
      </c>
      <c r="U14" s="430">
        <v>1</v>
      </c>
      <c r="V14" s="335" t="s">
        <v>12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39</v>
      </c>
      <c r="C15" s="607" t="s">
        <v>40</v>
      </c>
      <c r="D15" s="607"/>
      <c r="E15" s="148" t="s">
        <v>41</v>
      </c>
      <c r="F15" s="29"/>
      <c r="G15" s="33"/>
      <c r="H15" s="33" t="s">
        <v>42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43</v>
      </c>
      <c r="S15" s="335">
        <v>152814478</v>
      </c>
      <c r="T15" s="337" t="s">
        <v>35</v>
      </c>
      <c r="U15" s="430">
        <v>0.83520000000000005</v>
      </c>
      <c r="V15" s="335" t="s">
        <v>44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608" t="s">
        <v>350</v>
      </c>
      <c r="D16" s="609"/>
      <c r="E16" s="150">
        <v>0.39100000000000001</v>
      </c>
      <c r="F16" s="29"/>
      <c r="G16" s="33"/>
      <c r="H16" s="33" t="s">
        <v>46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47</v>
      </c>
      <c r="S16" s="335">
        <v>154724428</v>
      </c>
      <c r="T16" s="337" t="s">
        <v>48</v>
      </c>
      <c r="U16" s="431" t="s">
        <v>21</v>
      </c>
      <c r="V16" s="335" t="s">
        <v>44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608" t="s">
        <v>584</v>
      </c>
      <c r="D17" s="609"/>
      <c r="E17" s="150">
        <v>0.27879999999999999</v>
      </c>
      <c r="F17" s="29"/>
      <c r="G17" s="33"/>
      <c r="H17" s="33" t="s">
        <v>7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50</v>
      </c>
      <c r="S17" s="335">
        <v>154742789</v>
      </c>
      <c r="T17" s="337" t="s">
        <v>48</v>
      </c>
      <c r="U17" s="430">
        <v>1</v>
      </c>
      <c r="V17" s="335" t="s">
        <v>7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51</v>
      </c>
      <c r="C18" s="561" t="s">
        <v>332</v>
      </c>
      <c r="D18" s="562"/>
      <c r="E18" s="150">
        <v>0.2392</v>
      </c>
      <c r="F18" s="29"/>
      <c r="G18" s="33"/>
      <c r="H18" s="33" t="s">
        <v>52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53</v>
      </c>
      <c r="S18" s="335">
        <v>154866655</v>
      </c>
      <c r="T18" s="337" t="s">
        <v>48</v>
      </c>
      <c r="U18" s="430">
        <v>1</v>
      </c>
      <c r="V18" s="335" t="s">
        <v>12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54</v>
      </c>
      <c r="C19" s="561" t="s">
        <v>233</v>
      </c>
      <c r="D19" s="562"/>
      <c r="E19" s="150">
        <v>9.0999999999999998E-2</v>
      </c>
      <c r="F19" s="29"/>
      <c r="G19" s="33"/>
      <c r="H19" s="33" t="s">
        <v>55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56</v>
      </c>
      <c r="S19" s="335">
        <v>154850665</v>
      </c>
      <c r="T19" s="337" t="s">
        <v>48</v>
      </c>
      <c r="U19" s="430">
        <v>0.93110000000000004</v>
      </c>
      <c r="V19" s="335" t="s">
        <v>3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57</v>
      </c>
      <c r="C20" s="561"/>
      <c r="D20" s="562"/>
      <c r="E20" s="150"/>
      <c r="F20" s="29"/>
      <c r="G20" s="33"/>
      <c r="H20" s="33" t="s">
        <v>58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59</v>
      </c>
      <c r="S20" s="335">
        <v>152003098</v>
      </c>
      <c r="T20" s="337" t="s">
        <v>60</v>
      </c>
      <c r="U20" s="430">
        <v>0.97640000000000005</v>
      </c>
      <c r="V20" s="335" t="s">
        <v>12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61</v>
      </c>
      <c r="C21" s="563" t="s">
        <v>62</v>
      </c>
      <c r="D21" s="564"/>
      <c r="E21" s="151">
        <f>100%-SUM(E16:E20)</f>
        <v>0</v>
      </c>
      <c r="F21" s="29"/>
      <c r="G21" s="33"/>
      <c r="H21" s="33" t="s">
        <v>63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64</v>
      </c>
      <c r="S21" s="335">
        <v>301500997</v>
      </c>
      <c r="T21" s="337" t="s">
        <v>60</v>
      </c>
      <c r="U21" s="430">
        <v>1</v>
      </c>
      <c r="V21" s="335" t="s">
        <v>3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65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66</v>
      </c>
      <c r="S22" s="335">
        <v>300076944</v>
      </c>
      <c r="T22" s="337" t="s">
        <v>60</v>
      </c>
      <c r="U22" s="430">
        <v>1</v>
      </c>
      <c r="V22" s="335" t="s">
        <v>44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67</v>
      </c>
      <c r="C23" s="565">
        <v>1</v>
      </c>
      <c r="D23" s="565"/>
      <c r="E23" s="566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68</v>
      </c>
      <c r="S23" s="335">
        <v>152007157</v>
      </c>
      <c r="T23" s="337" t="s">
        <v>60</v>
      </c>
      <c r="U23" s="430">
        <v>1</v>
      </c>
      <c r="V23" s="335" t="s">
        <v>69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70</v>
      </c>
      <c r="C24" s="610" t="s">
        <v>350</v>
      </c>
      <c r="D24" s="610"/>
      <c r="E24" s="61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71</v>
      </c>
      <c r="S24" s="335">
        <v>305802733</v>
      </c>
      <c r="T24" s="337" t="s">
        <v>72</v>
      </c>
      <c r="U24" s="430">
        <v>1</v>
      </c>
      <c r="V24" s="335" t="s">
        <v>7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73</v>
      </c>
      <c r="S25" s="335">
        <v>181613656</v>
      </c>
      <c r="T25" s="337" t="s">
        <v>72</v>
      </c>
      <c r="U25" s="430">
        <v>1</v>
      </c>
      <c r="V25" s="335" t="s">
        <v>29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85" t="s">
        <v>254</v>
      </c>
      <c r="D26" s="585"/>
      <c r="E26" s="58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75</v>
      </c>
      <c r="S26" s="341">
        <v>155513971</v>
      </c>
      <c r="T26" s="342" t="s">
        <v>76</v>
      </c>
      <c r="U26" s="432">
        <v>1</v>
      </c>
      <c r="V26" s="341" t="s">
        <v>12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77</v>
      </c>
      <c r="C27" s="605"/>
      <c r="D27" s="605"/>
      <c r="E27" s="60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78</v>
      </c>
      <c r="S27" s="341">
        <v>255512870</v>
      </c>
      <c r="T27" s="342" t="s">
        <v>76</v>
      </c>
      <c r="U27" s="432">
        <v>0.99709999999999999</v>
      </c>
      <c r="V27" s="341" t="s">
        <v>29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79</v>
      </c>
      <c r="S28" s="341">
        <v>155634880</v>
      </c>
      <c r="T28" s="342" t="s">
        <v>76</v>
      </c>
      <c r="U28" s="432">
        <v>0.99850000000000005</v>
      </c>
      <c r="V28" s="341" t="s">
        <v>12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81" t="s">
        <v>80</v>
      </c>
      <c r="D29" s="581"/>
      <c r="E29" s="58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81</v>
      </c>
      <c r="S29" s="341">
        <v>155402647</v>
      </c>
      <c r="T29" s="342" t="s">
        <v>76</v>
      </c>
      <c r="U29" s="433" t="s">
        <v>21</v>
      </c>
      <c r="V29" s="336" t="s">
        <v>5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83" t="s">
        <v>82</v>
      </c>
      <c r="D30" s="583"/>
      <c r="E30" s="58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83</v>
      </c>
      <c r="S30" s="335">
        <v>156916523</v>
      </c>
      <c r="T30" s="337" t="s">
        <v>84</v>
      </c>
      <c r="U30" s="430">
        <v>1</v>
      </c>
      <c r="V30" s="336" t="s">
        <v>5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73" t="s">
        <v>85</v>
      </c>
      <c r="D31" s="573"/>
      <c r="E31" s="574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86</v>
      </c>
      <c r="S31" s="335">
        <v>256564350</v>
      </c>
      <c r="T31" s="337" t="s">
        <v>84</v>
      </c>
      <c r="U31" s="430">
        <v>1</v>
      </c>
      <c r="V31" s="335" t="s">
        <v>3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575" t="s">
        <v>87</v>
      </c>
      <c r="D32" s="575"/>
      <c r="E32" s="576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88</v>
      </c>
      <c r="S32" s="335">
        <v>156576661</v>
      </c>
      <c r="T32" s="337" t="s">
        <v>84</v>
      </c>
      <c r="U32" s="430">
        <v>1</v>
      </c>
      <c r="V32" s="335" t="s">
        <v>7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89</v>
      </c>
      <c r="C33" s="208" t="s">
        <v>90</v>
      </c>
      <c r="D33" s="36"/>
      <c r="E33" s="209" t="s">
        <v>91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92</v>
      </c>
      <c r="S33" s="335">
        <v>156737189</v>
      </c>
      <c r="T33" s="337" t="s">
        <v>84</v>
      </c>
      <c r="U33" s="430">
        <v>1</v>
      </c>
      <c r="V33" s="335" t="s">
        <v>12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93</v>
      </c>
      <c r="C34" s="27">
        <v>2769.14</v>
      </c>
      <c r="D34" s="33"/>
      <c r="E34" s="161">
        <v>3677.69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94</v>
      </c>
      <c r="S34" s="335">
        <v>157531950</v>
      </c>
      <c r="T34" s="337" t="s">
        <v>95</v>
      </c>
      <c r="U34" s="430">
        <v>1</v>
      </c>
      <c r="V34" s="335" t="s">
        <v>3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96</v>
      </c>
      <c r="C35" s="26">
        <v>2825.34</v>
      </c>
      <c r="D35" s="33"/>
      <c r="E35" s="162">
        <v>2827.24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97</v>
      </c>
      <c r="S35" s="335">
        <v>157521319</v>
      </c>
      <c r="T35" s="337" t="s">
        <v>95</v>
      </c>
      <c r="U35" s="430">
        <v>1</v>
      </c>
      <c r="V35" s="335" t="s">
        <v>29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98</v>
      </c>
      <c r="C36" s="40">
        <f>+C34-C35</f>
        <v>-56.200000000000273</v>
      </c>
      <c r="D36" s="33"/>
      <c r="E36" s="164">
        <f>+E34-E35</f>
        <v>850.45000000000027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99</v>
      </c>
      <c r="S36" s="335">
        <v>157536164</v>
      </c>
      <c r="T36" s="337" t="s">
        <v>95</v>
      </c>
      <c r="U36" s="430">
        <v>1</v>
      </c>
      <c r="V36" s="335" t="s">
        <v>7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100</v>
      </c>
      <c r="C37" s="330">
        <v>195.6</v>
      </c>
      <c r="D37" s="47"/>
      <c r="E37" s="331">
        <v>197.39</v>
      </c>
      <c r="F37" s="29"/>
      <c r="H37" s="33"/>
      <c r="I37" s="33"/>
      <c r="J37" s="33"/>
      <c r="K37" s="33"/>
      <c r="L37" s="42"/>
      <c r="Q37" s="342">
        <v>36</v>
      </c>
      <c r="R37" s="334" t="s">
        <v>101</v>
      </c>
      <c r="S37" s="335">
        <v>258325370</v>
      </c>
      <c r="T37" s="337" t="s">
        <v>102</v>
      </c>
      <c r="U37" s="430">
        <v>1</v>
      </c>
      <c r="V37" s="335" t="s">
        <v>29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103</v>
      </c>
      <c r="C38" s="25">
        <v>458.71</v>
      </c>
      <c r="D38" s="47"/>
      <c r="E38" s="165">
        <v>604.84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104</v>
      </c>
      <c r="S38" s="335">
        <v>158161361</v>
      </c>
      <c r="T38" s="337" t="s">
        <v>102</v>
      </c>
      <c r="U38" s="430">
        <v>1</v>
      </c>
      <c r="V38" s="335" t="s">
        <v>7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105</v>
      </c>
      <c r="C39" s="40">
        <f>+C36-C37-C38</f>
        <v>-710.51000000000022</v>
      </c>
      <c r="D39" s="33"/>
      <c r="E39" s="494">
        <f>+E36-E37-E38</f>
        <v>48.220000000000255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106</v>
      </c>
      <c r="S39" s="335">
        <v>158275315</v>
      </c>
      <c r="T39" s="337" t="s">
        <v>102</v>
      </c>
      <c r="U39" s="430">
        <v>1</v>
      </c>
      <c r="V39" s="335" t="s">
        <v>3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107</v>
      </c>
      <c r="C40" s="509"/>
      <c r="D40" s="48"/>
      <c r="E40" s="510"/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108</v>
      </c>
      <c r="S40" s="335">
        <v>158737526</v>
      </c>
      <c r="T40" s="337" t="s">
        <v>102</v>
      </c>
      <c r="U40" s="431" t="s">
        <v>21</v>
      </c>
      <c r="V40" s="335" t="s">
        <v>44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109</v>
      </c>
      <c r="C41" s="443"/>
      <c r="D41" s="48"/>
      <c r="E41" s="166">
        <v>61.33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110</v>
      </c>
      <c r="S41" s="335">
        <v>158834726</v>
      </c>
      <c r="T41" s="337" t="s">
        <v>111</v>
      </c>
      <c r="U41" s="430">
        <v>1</v>
      </c>
      <c r="V41" s="335" t="s">
        <v>3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112</v>
      </c>
      <c r="C42" s="43">
        <f>C43-C44</f>
        <v>-23.38</v>
      </c>
      <c r="D42" s="33"/>
      <c r="E42" s="167">
        <f>E43-E44</f>
        <v>-29.1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113</v>
      </c>
      <c r="S42" s="335">
        <v>158996646</v>
      </c>
      <c r="T42" s="337" t="s">
        <v>111</v>
      </c>
      <c r="U42" s="430">
        <v>0.99</v>
      </c>
      <c r="V42" s="335" t="s">
        <v>12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114</v>
      </c>
      <c r="C43" s="28"/>
      <c r="D43" s="47"/>
      <c r="E43" s="169">
        <v>8.9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115</v>
      </c>
      <c r="S43" s="335">
        <v>258847030</v>
      </c>
      <c r="T43" s="337" t="s">
        <v>111</v>
      </c>
      <c r="U43" s="431" t="s">
        <v>21</v>
      </c>
      <c r="V43" s="336" t="s">
        <v>5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116</v>
      </c>
      <c r="C44" s="347">
        <v>23.38</v>
      </c>
      <c r="D44" s="47"/>
      <c r="E44" s="348">
        <v>38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117</v>
      </c>
      <c r="S44" s="335">
        <v>165717011</v>
      </c>
      <c r="T44" s="337" t="s">
        <v>118</v>
      </c>
      <c r="U44" s="430">
        <v>1</v>
      </c>
      <c r="V44" s="335" t="s">
        <v>3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119</v>
      </c>
      <c r="C45" s="333">
        <v>23.38</v>
      </c>
      <c r="D45" s="47"/>
      <c r="E45" s="349">
        <v>38</v>
      </c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120</v>
      </c>
      <c r="S45" s="339">
        <v>235014830</v>
      </c>
      <c r="T45" s="337" t="s">
        <v>121</v>
      </c>
      <c r="U45" s="430">
        <v>0.9284</v>
      </c>
      <c r="V45" s="336" t="s">
        <v>12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122</v>
      </c>
      <c r="C46" s="40">
        <f>+C39+C41+C42+C40</f>
        <v>-733.89000000000021</v>
      </c>
      <c r="D46" s="47"/>
      <c r="E46" s="177">
        <f>+E39+E41+E42+E40</f>
        <v>80.450000000000244</v>
      </c>
      <c r="F46" s="29"/>
      <c r="H46" s="33"/>
      <c r="I46" s="33"/>
      <c r="J46" s="33"/>
      <c r="K46" s="33"/>
      <c r="L46" s="33"/>
      <c r="Q46" s="337">
        <v>45</v>
      </c>
      <c r="R46" s="334" t="s">
        <v>123</v>
      </c>
      <c r="S46" s="335">
        <v>133154754</v>
      </c>
      <c r="T46" s="337" t="s">
        <v>121</v>
      </c>
      <c r="U46" s="430">
        <v>1</v>
      </c>
      <c r="V46" s="335" t="s">
        <v>7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124</v>
      </c>
      <c r="C47" s="5">
        <v>-105.43</v>
      </c>
      <c r="D47" s="48"/>
      <c r="E47" s="171">
        <v>23.42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125</v>
      </c>
      <c r="S47" s="335">
        <v>132751369</v>
      </c>
      <c r="T47" s="337" t="s">
        <v>121</v>
      </c>
      <c r="U47" s="430">
        <v>1</v>
      </c>
      <c r="V47" s="335" t="s">
        <v>3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126</v>
      </c>
      <c r="C48" s="40">
        <f>C46-C47</f>
        <v>-628.46000000000026</v>
      </c>
      <c r="D48" s="33"/>
      <c r="E48" s="164">
        <f>E46-E47</f>
        <v>57.030000000000243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127</v>
      </c>
      <c r="S48" s="335">
        <v>307047728</v>
      </c>
      <c r="T48" s="337" t="s">
        <v>121</v>
      </c>
      <c r="U48" s="430">
        <v>1</v>
      </c>
      <c r="V48" s="336" t="s">
        <v>5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128</v>
      </c>
      <c r="S49" s="335">
        <v>132616649</v>
      </c>
      <c r="T49" s="337" t="s">
        <v>121</v>
      </c>
      <c r="U49" s="430">
        <v>1</v>
      </c>
      <c r="V49" s="336" t="s">
        <v>5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81" t="s">
        <v>80</v>
      </c>
      <c r="D50" s="581"/>
      <c r="E50" s="58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129</v>
      </c>
      <c r="S50" s="335">
        <v>132684155</v>
      </c>
      <c r="T50" s="337" t="s">
        <v>121</v>
      </c>
      <c r="U50" s="430">
        <v>1</v>
      </c>
      <c r="V50" s="336" t="s">
        <v>5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130</v>
      </c>
      <c r="C51" s="236" t="s">
        <v>90</v>
      </c>
      <c r="D51" s="36"/>
      <c r="E51" s="237" t="s">
        <v>91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131</v>
      </c>
      <c r="S51" s="335">
        <v>233923260</v>
      </c>
      <c r="T51" s="337" t="s">
        <v>121</v>
      </c>
      <c r="U51" s="430">
        <v>0.51</v>
      </c>
      <c r="V51" s="335" t="s">
        <v>44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132</v>
      </c>
      <c r="C52" s="1">
        <v>7.16</v>
      </c>
      <c r="D52" s="37"/>
      <c r="E52" s="169">
        <v>10.28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133</v>
      </c>
      <c r="S52" s="335">
        <v>133607044</v>
      </c>
      <c r="T52" s="337" t="s">
        <v>121</v>
      </c>
      <c r="U52" s="430">
        <v>1</v>
      </c>
      <c r="V52" s="335" t="s">
        <v>44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134</v>
      </c>
      <c r="C53" s="24">
        <v>7644.17</v>
      </c>
      <c r="D53" s="47"/>
      <c r="E53" s="175">
        <v>7037.71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135</v>
      </c>
      <c r="S53" s="335">
        <v>135641038</v>
      </c>
      <c r="T53" s="337" t="s">
        <v>121</v>
      </c>
      <c r="U53" s="430">
        <v>0.88890000000000002</v>
      </c>
      <c r="V53" s="335" t="s">
        <v>44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136</v>
      </c>
      <c r="C54" s="24"/>
      <c r="D54" s="47"/>
      <c r="E54" s="175"/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137</v>
      </c>
      <c r="S54" s="335">
        <v>132532496</v>
      </c>
      <c r="T54" s="337" t="s">
        <v>121</v>
      </c>
      <c r="U54" s="430">
        <v>1</v>
      </c>
      <c r="V54" s="335" t="s">
        <v>69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138</v>
      </c>
      <c r="C55" s="24"/>
      <c r="D55" s="47"/>
      <c r="E55" s="175"/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139</v>
      </c>
      <c r="S55" s="335">
        <v>132626180</v>
      </c>
      <c r="T55" s="337" t="s">
        <v>121</v>
      </c>
      <c r="U55" s="431" t="s">
        <v>21</v>
      </c>
      <c r="V55" s="335" t="s">
        <v>44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140</v>
      </c>
      <c r="C56" s="45">
        <f>SUM(C52:C55)</f>
        <v>7651.33</v>
      </c>
      <c r="D56" s="33"/>
      <c r="E56" s="351">
        <f>SUM(E52:E55)</f>
        <v>7047.99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141</v>
      </c>
      <c r="S56" s="335">
        <v>133810450</v>
      </c>
      <c r="T56" s="337" t="s">
        <v>121</v>
      </c>
      <c r="U56" s="431" t="s">
        <v>21</v>
      </c>
      <c r="V56" s="335" t="s">
        <v>44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142</v>
      </c>
      <c r="S57" s="335">
        <v>159702357</v>
      </c>
      <c r="T57" s="337" t="s">
        <v>143</v>
      </c>
      <c r="U57" s="430">
        <v>1</v>
      </c>
      <c r="V57" s="335" t="s">
        <v>3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144</v>
      </c>
      <c r="C58" s="28">
        <v>43.47</v>
      </c>
      <c r="D58" s="47"/>
      <c r="E58" s="169">
        <v>52.87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145</v>
      </c>
      <c r="S58" s="335">
        <v>301846604</v>
      </c>
      <c r="T58" s="337" t="s">
        <v>143</v>
      </c>
      <c r="U58" s="430">
        <v>1</v>
      </c>
      <c r="V58" s="335" t="s">
        <v>29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146</v>
      </c>
      <c r="C59" s="24">
        <v>418.03</v>
      </c>
      <c r="D59" s="47"/>
      <c r="E59" s="175">
        <v>397.96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147</v>
      </c>
      <c r="S59" s="335">
        <v>166092559</v>
      </c>
      <c r="T59" s="337" t="s">
        <v>148</v>
      </c>
      <c r="U59" s="430">
        <v>1</v>
      </c>
      <c r="V59" s="335" t="s">
        <v>12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149</v>
      </c>
      <c r="C60" s="24">
        <v>337.33</v>
      </c>
      <c r="D60" s="47"/>
      <c r="E60" s="175">
        <v>348.27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150</v>
      </c>
      <c r="S60" s="335">
        <v>161229484</v>
      </c>
      <c r="T60" s="337" t="s">
        <v>151</v>
      </c>
      <c r="U60" s="430">
        <v>1</v>
      </c>
      <c r="V60" s="335" t="s">
        <v>7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152</v>
      </c>
      <c r="C61" s="24"/>
      <c r="D61" s="47"/>
      <c r="E61" s="175"/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153</v>
      </c>
      <c r="S61" s="335">
        <v>161130867</v>
      </c>
      <c r="T61" s="337" t="s">
        <v>151</v>
      </c>
      <c r="U61" s="430">
        <v>1</v>
      </c>
      <c r="V61" s="335" t="s">
        <v>69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154</v>
      </c>
      <c r="C62" s="26"/>
      <c r="D62" s="47"/>
      <c r="E62" s="170"/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155</v>
      </c>
      <c r="S62" s="335">
        <v>161186428</v>
      </c>
      <c r="T62" s="337" t="s">
        <v>151</v>
      </c>
      <c r="U62" s="430">
        <v>0.99929999999999997</v>
      </c>
      <c r="V62" s="335" t="s">
        <v>3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156</v>
      </c>
      <c r="C63" s="26"/>
      <c r="D63" s="47"/>
      <c r="E63" s="170"/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157</v>
      </c>
      <c r="S63" s="335">
        <v>162559136</v>
      </c>
      <c r="T63" s="337" t="s">
        <v>158</v>
      </c>
      <c r="U63" s="430">
        <v>1</v>
      </c>
      <c r="V63" s="335" t="s">
        <v>3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159</v>
      </c>
      <c r="C64" s="26"/>
      <c r="D64" s="47"/>
      <c r="E64" s="170"/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160</v>
      </c>
      <c r="S64" s="335">
        <v>162441351</v>
      </c>
      <c r="T64" s="337" t="s">
        <v>158</v>
      </c>
      <c r="U64" s="430">
        <v>1</v>
      </c>
      <c r="V64" s="335" t="s">
        <v>7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161</v>
      </c>
      <c r="C65" s="26">
        <v>95.61</v>
      </c>
      <c r="D65" s="47"/>
      <c r="E65" s="170">
        <v>18.350000000000001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162</v>
      </c>
      <c r="S65" s="335">
        <v>162732556</v>
      </c>
      <c r="T65" s="337" t="s">
        <v>158</v>
      </c>
      <c r="U65" s="430">
        <v>1</v>
      </c>
      <c r="V65" s="335" t="s">
        <v>29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163</v>
      </c>
      <c r="C66" s="45">
        <f>SUM(C58:C59,C61,C65)</f>
        <v>557.11</v>
      </c>
      <c r="D66" s="33"/>
      <c r="E66" s="177">
        <f>SUM(E58:E59,E61:E65)</f>
        <v>469.18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164</v>
      </c>
      <c r="S66" s="339">
        <v>140089260</v>
      </c>
      <c r="T66" s="337" t="s">
        <v>165</v>
      </c>
      <c r="U66" s="430">
        <v>0.86460000000000004</v>
      </c>
      <c r="V66" s="336" t="s">
        <v>3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166</v>
      </c>
      <c r="S67" s="335">
        <v>140249252</v>
      </c>
      <c r="T67" s="337" t="s">
        <v>165</v>
      </c>
      <c r="U67" s="430">
        <v>0.75449999999999995</v>
      </c>
      <c r="V67" s="336" t="s">
        <v>12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167</v>
      </c>
      <c r="C68" s="11">
        <v>4.76</v>
      </c>
      <c r="D68" s="48"/>
      <c r="E68" s="182">
        <v>45.83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168</v>
      </c>
      <c r="S68" s="339">
        <v>163743744</v>
      </c>
      <c r="T68" s="337" t="s">
        <v>165</v>
      </c>
      <c r="U68" s="430">
        <v>0.90556000000000003</v>
      </c>
      <c r="V68" s="336" t="s">
        <v>16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169</v>
      </c>
      <c r="S69" s="335">
        <v>140033557</v>
      </c>
      <c r="T69" s="337" t="s">
        <v>165</v>
      </c>
      <c r="U69" s="430">
        <v>1</v>
      </c>
      <c r="V69" s="336" t="s">
        <v>7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170</v>
      </c>
      <c r="C70" s="24"/>
      <c r="D70" s="47"/>
      <c r="E70" s="175"/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171</v>
      </c>
      <c r="S70" s="335">
        <v>140842886</v>
      </c>
      <c r="T70" s="337" t="s">
        <v>165</v>
      </c>
      <c r="U70" s="430">
        <v>1</v>
      </c>
      <c r="V70" s="335" t="s">
        <v>44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172</v>
      </c>
      <c r="S71" s="335">
        <v>140786882</v>
      </c>
      <c r="T71" s="337" t="s">
        <v>165</v>
      </c>
      <c r="U71" s="430">
        <v>1</v>
      </c>
      <c r="V71" s="335" t="s">
        <v>44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173</v>
      </c>
      <c r="C72" s="45">
        <f>SUM(C56,C66,C68,C70)</f>
        <v>8213.2000000000007</v>
      </c>
      <c r="D72" s="33"/>
      <c r="E72" s="177">
        <f>SUM(E56,E66,E68,E70)</f>
        <v>7563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174</v>
      </c>
      <c r="S72" s="335">
        <v>302827126</v>
      </c>
      <c r="T72" s="337" t="s">
        <v>175</v>
      </c>
      <c r="U72" s="430">
        <v>1</v>
      </c>
      <c r="V72" s="335" t="s">
        <v>12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176</v>
      </c>
      <c r="S73" s="335">
        <v>163252987</v>
      </c>
      <c r="T73" s="337" t="s">
        <v>175</v>
      </c>
      <c r="U73" s="430">
        <v>0.9</v>
      </c>
      <c r="V73" s="335" t="s">
        <v>44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177</v>
      </c>
      <c r="C74" s="4">
        <v>2867.24</v>
      </c>
      <c r="D74" s="47"/>
      <c r="E74" s="175">
        <v>3649.21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178</v>
      </c>
      <c r="S74" s="335">
        <v>163934977</v>
      </c>
      <c r="T74" s="337" t="s">
        <v>179</v>
      </c>
      <c r="U74" s="431" t="s">
        <v>21</v>
      </c>
      <c r="V74" s="336" t="s">
        <v>5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180</v>
      </c>
      <c r="C75" s="4">
        <v>2867.24</v>
      </c>
      <c r="D75" s="47"/>
      <c r="E75" s="175">
        <v>3649.21</v>
      </c>
      <c r="F75" s="29"/>
      <c r="K75" s="33"/>
      <c r="L75" s="33"/>
      <c r="Q75" s="337">
        <v>74</v>
      </c>
      <c r="R75" s="334" t="s">
        <v>181</v>
      </c>
      <c r="S75" s="335">
        <v>163994426</v>
      </c>
      <c r="T75" s="337" t="s">
        <v>179</v>
      </c>
      <c r="U75" s="430">
        <v>1</v>
      </c>
      <c r="V75" s="335" t="s">
        <v>3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182</v>
      </c>
      <c r="C76" s="4"/>
      <c r="D76" s="47"/>
      <c r="E76" s="175"/>
      <c r="F76" s="29"/>
      <c r="K76" s="33"/>
      <c r="L76" s="33"/>
      <c r="Q76" s="337">
        <v>75</v>
      </c>
      <c r="R76" s="334" t="s">
        <v>183</v>
      </c>
      <c r="S76" s="335">
        <v>163994611</v>
      </c>
      <c r="T76" s="337" t="s">
        <v>179</v>
      </c>
      <c r="U76" s="430">
        <v>1</v>
      </c>
      <c r="V76" s="335" t="s">
        <v>7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184</v>
      </c>
      <c r="C77" s="4"/>
      <c r="D77" s="47"/>
      <c r="E77" s="175"/>
      <c r="F77" s="29"/>
      <c r="K77" s="33"/>
      <c r="L77" s="33"/>
      <c r="Q77" s="435">
        <v>76</v>
      </c>
      <c r="R77" s="435" t="s">
        <v>185</v>
      </c>
      <c r="S77" s="339">
        <v>164294882</v>
      </c>
      <c r="T77" s="337" t="s">
        <v>179</v>
      </c>
      <c r="U77" s="430">
        <v>0.75839999999999996</v>
      </c>
      <c r="V77" s="339" t="s">
        <v>12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186</v>
      </c>
      <c r="C78" s="4"/>
      <c r="D78" s="47"/>
      <c r="E78" s="175"/>
      <c r="F78" s="29"/>
      <c r="K78" s="33"/>
      <c r="L78" s="33"/>
      <c r="Q78" s="337">
        <v>77</v>
      </c>
      <c r="R78" s="334" t="s">
        <v>187</v>
      </c>
      <c r="S78" s="335">
        <v>164742773</v>
      </c>
      <c r="T78" s="337" t="s">
        <v>188</v>
      </c>
      <c r="U78" s="430">
        <v>1</v>
      </c>
      <c r="V78" s="335" t="s">
        <v>7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189</v>
      </c>
      <c r="C79" s="4">
        <v>202.66</v>
      </c>
      <c r="D79" s="47"/>
      <c r="E79" s="175">
        <v>189.15</v>
      </c>
      <c r="F79" s="29"/>
      <c r="K79" s="33"/>
      <c r="L79" s="33"/>
      <c r="Q79" s="337">
        <v>78</v>
      </c>
      <c r="R79" s="334" t="s">
        <v>190</v>
      </c>
      <c r="S79" s="335">
        <v>164702526</v>
      </c>
      <c r="T79" s="337" t="s">
        <v>188</v>
      </c>
      <c r="U79" s="430">
        <v>1</v>
      </c>
      <c r="V79" s="336" t="s">
        <v>5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191</v>
      </c>
      <c r="C80" s="4"/>
      <c r="D80" s="47"/>
      <c r="E80" s="175"/>
      <c r="F80" s="29"/>
      <c r="H80" s="33"/>
      <c r="K80" s="33"/>
      <c r="L80" s="33"/>
      <c r="Q80" s="337">
        <v>79</v>
      </c>
      <c r="R80" s="334" t="s">
        <v>192</v>
      </c>
      <c r="S80" s="335">
        <v>164702145</v>
      </c>
      <c r="T80" s="337" t="s">
        <v>188</v>
      </c>
      <c r="U80" s="430">
        <v>1</v>
      </c>
      <c r="V80" s="335" t="s">
        <v>3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193</v>
      </c>
      <c r="C81" s="4"/>
      <c r="D81" s="47"/>
      <c r="E81" s="175"/>
      <c r="F81" s="29"/>
      <c r="I81" s="33"/>
      <c r="J81" s="33"/>
      <c r="K81" s="33"/>
      <c r="L81" s="33"/>
      <c r="Q81" s="337">
        <v>80</v>
      </c>
      <c r="R81" s="334" t="s">
        <v>194</v>
      </c>
      <c r="S81" s="335">
        <v>165219441</v>
      </c>
      <c r="T81" s="337" t="s">
        <v>195</v>
      </c>
      <c r="U81" s="430">
        <v>0.99943099999999996</v>
      </c>
      <c r="V81" s="335" t="s">
        <v>12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196</v>
      </c>
      <c r="C82" s="4">
        <v>-2078.71</v>
      </c>
      <c r="D82" s="47"/>
      <c r="E82" s="175">
        <v>-2008.16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197</v>
      </c>
      <c r="S82" s="335">
        <v>165171377</v>
      </c>
      <c r="T82" s="337" t="s">
        <v>195</v>
      </c>
      <c r="U82" s="430">
        <v>0.99839999999999995</v>
      </c>
      <c r="V82" s="343" t="s">
        <v>3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198</v>
      </c>
      <c r="C83" s="45">
        <f>SUM(C74,C76:C80,C82:C82)</f>
        <v>991.1899999999996</v>
      </c>
      <c r="D83" s="33"/>
      <c r="E83" s="177">
        <f>SUM(E74,E76:E80,E82:E82)</f>
        <v>1830.2</v>
      </c>
      <c r="F83" s="29"/>
      <c r="K83" s="33"/>
      <c r="L83" s="33"/>
      <c r="Q83" s="337">
        <v>82</v>
      </c>
      <c r="R83" s="334" t="s">
        <v>199</v>
      </c>
      <c r="S83" s="335">
        <v>251168030</v>
      </c>
      <c r="T83" s="337" t="s">
        <v>200</v>
      </c>
      <c r="U83" s="430">
        <v>1</v>
      </c>
      <c r="V83" s="335" t="s">
        <v>7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201</v>
      </c>
      <c r="S84" s="335">
        <v>151425755</v>
      </c>
      <c r="T84" s="337" t="s">
        <v>200</v>
      </c>
      <c r="U84" s="430">
        <v>1</v>
      </c>
      <c r="V84" s="335" t="s">
        <v>12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202</v>
      </c>
      <c r="C85" s="11">
        <v>3541.03</v>
      </c>
      <c r="D85" s="57"/>
      <c r="E85" s="187">
        <v>3277.95</v>
      </c>
      <c r="F85" s="29"/>
      <c r="G85" s="33"/>
      <c r="H85" s="33"/>
      <c r="K85" s="33"/>
      <c r="L85" s="33"/>
      <c r="Q85" s="337">
        <v>84</v>
      </c>
      <c r="R85" s="334" t="s">
        <v>203</v>
      </c>
      <c r="S85" s="335">
        <v>151104226</v>
      </c>
      <c r="T85" s="337" t="s">
        <v>200</v>
      </c>
      <c r="U85" s="430">
        <v>1</v>
      </c>
      <c r="V85" s="335" t="s">
        <v>3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204</v>
      </c>
      <c r="S86" s="339">
        <v>151479265</v>
      </c>
      <c r="T86" s="337" t="s">
        <v>200</v>
      </c>
      <c r="U86" s="430">
        <v>0.36670000000000003</v>
      </c>
      <c r="V86" s="336" t="s">
        <v>16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205</v>
      </c>
      <c r="C87" s="5">
        <v>738.44</v>
      </c>
      <c r="D87" s="48"/>
      <c r="E87" s="171">
        <v>755.77</v>
      </c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206</v>
      </c>
      <c r="S87" s="335">
        <v>166901968</v>
      </c>
      <c r="T87" s="337" t="s">
        <v>207</v>
      </c>
      <c r="U87" s="430">
        <v>0.99939999999999996</v>
      </c>
      <c r="V87" s="336" t="s">
        <v>12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208</v>
      </c>
      <c r="S88" s="335">
        <v>166486116</v>
      </c>
      <c r="T88" s="337" t="s">
        <v>207</v>
      </c>
      <c r="U88" s="430">
        <v>1</v>
      </c>
      <c r="V88" s="336" t="s">
        <v>3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209</v>
      </c>
      <c r="C89" s="24">
        <v>472.77</v>
      </c>
      <c r="D89" s="47"/>
      <c r="E89" s="175">
        <v>497.35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210</v>
      </c>
      <c r="S89" s="339">
        <v>171780190</v>
      </c>
      <c r="T89" s="337" t="s">
        <v>207</v>
      </c>
      <c r="U89" s="430">
        <v>0.37</v>
      </c>
      <c r="V89" s="336" t="s">
        <v>16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211</v>
      </c>
      <c r="C90" s="24"/>
      <c r="D90" s="47"/>
      <c r="E90" s="175"/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212</v>
      </c>
      <c r="S90" s="335">
        <v>166576994</v>
      </c>
      <c r="T90" s="337" t="s">
        <v>207</v>
      </c>
      <c r="U90" s="430">
        <v>0.78049999999999997</v>
      </c>
      <c r="V90" s="335" t="s">
        <v>69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213</v>
      </c>
      <c r="C91" s="24">
        <v>472.77</v>
      </c>
      <c r="D91" s="47"/>
      <c r="E91" s="175">
        <v>497.35</v>
      </c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214</v>
      </c>
      <c r="S91" s="335">
        <v>166552032</v>
      </c>
      <c r="T91" s="337" t="s">
        <v>207</v>
      </c>
      <c r="U91" s="430">
        <v>0.97729999999999995</v>
      </c>
      <c r="V91" s="335" t="s">
        <v>7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215</v>
      </c>
      <c r="C92" s="4">
        <v>2469.77</v>
      </c>
      <c r="D92" s="47"/>
      <c r="E92" s="175">
        <v>1199.02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216</v>
      </c>
      <c r="S92" s="335">
        <v>166445258</v>
      </c>
      <c r="T92" s="337" t="s">
        <v>207</v>
      </c>
      <c r="U92" s="430">
        <v>0.91249999999999998</v>
      </c>
      <c r="V92" s="336" t="s">
        <v>5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211</v>
      </c>
      <c r="C93" s="4">
        <v>1352.84</v>
      </c>
      <c r="D93" s="47"/>
      <c r="E93" s="175">
        <v>659.73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217</v>
      </c>
      <c r="S93" s="335">
        <v>167520735</v>
      </c>
      <c r="T93" s="337" t="s">
        <v>218</v>
      </c>
      <c r="U93" s="430">
        <v>1</v>
      </c>
      <c r="V93" s="335" t="s">
        <v>7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219</v>
      </c>
      <c r="C94" s="4">
        <v>1116.9000000000001</v>
      </c>
      <c r="D94" s="47"/>
      <c r="E94" s="175">
        <v>539.29999999999995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220</v>
      </c>
      <c r="S94" s="335">
        <v>167610175</v>
      </c>
      <c r="T94" s="337" t="s">
        <v>218</v>
      </c>
      <c r="U94" s="430">
        <v>0.99990000000000001</v>
      </c>
      <c r="V94" s="335" t="s">
        <v>12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221</v>
      </c>
      <c r="C95" s="24"/>
      <c r="D95" s="47"/>
      <c r="E95" s="175"/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222</v>
      </c>
      <c r="S95" s="335">
        <v>167500661</v>
      </c>
      <c r="T95" s="337" t="s">
        <v>218</v>
      </c>
      <c r="U95" s="430">
        <v>1</v>
      </c>
      <c r="V95" s="335" t="s">
        <v>29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223</v>
      </c>
      <c r="C96" s="45">
        <f>SUM(C89,C92)</f>
        <v>2942.54</v>
      </c>
      <c r="D96" s="33"/>
      <c r="E96" s="177">
        <f>SUM(E89,E92)</f>
        <v>1696.37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224</v>
      </c>
      <c r="S96" s="335">
        <v>167524751</v>
      </c>
      <c r="T96" s="337" t="s">
        <v>218</v>
      </c>
      <c r="U96" s="430">
        <v>1</v>
      </c>
      <c r="V96" s="335" t="s">
        <v>3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225</v>
      </c>
      <c r="S97" s="335">
        <v>152703524</v>
      </c>
      <c r="T97" s="337" t="s">
        <v>226</v>
      </c>
      <c r="U97" s="430">
        <v>0.99990000000000001</v>
      </c>
      <c r="V97" s="335" t="s">
        <v>227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228</v>
      </c>
      <c r="C98" s="11"/>
      <c r="D98" s="48"/>
      <c r="E98" s="182">
        <v>2.72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229</v>
      </c>
      <c r="S98" s="335">
        <v>152768582</v>
      </c>
      <c r="T98" s="337" t="s">
        <v>226</v>
      </c>
      <c r="U98" s="430">
        <v>0.99990000000000001</v>
      </c>
      <c r="V98" s="335" t="s">
        <v>12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230</v>
      </c>
      <c r="S99" s="335">
        <v>152767676</v>
      </c>
      <c r="T99" s="337" t="s">
        <v>226</v>
      </c>
      <c r="U99" s="430">
        <v>1</v>
      </c>
      <c r="V99" s="335" t="s">
        <v>3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231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232</v>
      </c>
      <c r="S100" s="335">
        <v>177390158</v>
      </c>
      <c r="T100" s="337" t="s">
        <v>233</v>
      </c>
      <c r="U100" s="430">
        <v>1</v>
      </c>
      <c r="V100" s="335" t="s">
        <v>3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234</v>
      </c>
      <c r="S101" s="335">
        <v>167904337</v>
      </c>
      <c r="T101" s="337" t="s">
        <v>235</v>
      </c>
      <c r="U101" s="430">
        <v>1</v>
      </c>
      <c r="V101" s="336" t="s">
        <v>5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236</v>
      </c>
      <c r="C102" s="45">
        <f>SUM(C83,C85,C87,C96,C98,C100)</f>
        <v>8213.2000000000007</v>
      </c>
      <c r="D102" s="33"/>
      <c r="E102" s="177">
        <f>SUM(E83,E85,E87,E96,E98,E100)</f>
        <v>7563.01</v>
      </c>
      <c r="F102" s="29"/>
      <c r="H102" s="33"/>
      <c r="K102" s="33"/>
      <c r="L102" s="33"/>
      <c r="Q102" s="337">
        <v>101</v>
      </c>
      <c r="R102" s="334" t="s">
        <v>237</v>
      </c>
      <c r="S102" s="335">
        <v>167909640</v>
      </c>
      <c r="T102" s="337" t="s">
        <v>235</v>
      </c>
      <c r="U102" s="430">
        <v>1</v>
      </c>
      <c r="V102" s="335" t="s">
        <v>12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238</v>
      </c>
      <c r="S103" s="335">
        <v>167922698</v>
      </c>
      <c r="T103" s="337" t="s">
        <v>235</v>
      </c>
      <c r="U103" s="430">
        <v>1</v>
      </c>
      <c r="V103" s="335" t="s">
        <v>3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239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240</v>
      </c>
      <c r="S104" s="335">
        <v>167900463</v>
      </c>
      <c r="T104" s="337" t="s">
        <v>235</v>
      </c>
      <c r="U104" s="430">
        <v>1</v>
      </c>
      <c r="V104" s="335" t="s">
        <v>7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241</v>
      </c>
      <c r="S105" s="335">
        <v>152447391</v>
      </c>
      <c r="T105" s="337" t="s">
        <v>242</v>
      </c>
      <c r="U105" s="430">
        <v>0.99660000000000004</v>
      </c>
      <c r="V105" s="335" t="s">
        <v>3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243</v>
      </c>
      <c r="C106" s="55">
        <v>-620.5</v>
      </c>
      <c r="D106" s="48"/>
      <c r="E106" s="192">
        <v>-728.9</v>
      </c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244</v>
      </c>
      <c r="S106" s="335">
        <v>152409729</v>
      </c>
      <c r="T106" s="337" t="s">
        <v>242</v>
      </c>
      <c r="U106" s="430">
        <v>1</v>
      </c>
      <c r="V106" s="336" t="s">
        <v>5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245</v>
      </c>
      <c r="S107" s="335">
        <v>152697886</v>
      </c>
      <c r="T107" s="337" t="s">
        <v>242</v>
      </c>
      <c r="U107" s="430">
        <v>0.99980000000000002</v>
      </c>
      <c r="V107" s="335" t="s">
        <v>12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81" t="s">
        <v>80</v>
      </c>
      <c r="D108" s="581"/>
      <c r="E108" s="58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246</v>
      </c>
      <c r="S108" s="335">
        <v>152492671</v>
      </c>
      <c r="T108" s="337" t="s">
        <v>242</v>
      </c>
      <c r="U108" s="430">
        <v>1</v>
      </c>
      <c r="V108" s="335" t="s">
        <v>44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247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248</v>
      </c>
      <c r="S109" s="335">
        <v>304942928</v>
      </c>
      <c r="T109" s="337" t="s">
        <v>242</v>
      </c>
      <c r="U109" s="431" t="s">
        <v>21</v>
      </c>
      <c r="V109" s="335" t="s">
        <v>44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249</v>
      </c>
      <c r="C110" s="238">
        <v>259.8</v>
      </c>
      <c r="D110" s="48"/>
      <c r="E110" s="360">
        <v>270.60000000000002</v>
      </c>
      <c r="F110" s="29"/>
      <c r="G110" s="33"/>
      <c r="H110" s="33" t="s">
        <v>250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251</v>
      </c>
      <c r="S110" s="339">
        <v>147248313</v>
      </c>
      <c r="T110" s="337" t="s">
        <v>252</v>
      </c>
      <c r="U110" s="430">
        <v>0.59370000000000001</v>
      </c>
      <c r="V110" s="336" t="s">
        <v>12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253</v>
      </c>
      <c r="C111" s="282">
        <v>311</v>
      </c>
      <c r="D111" s="33"/>
      <c r="E111" s="361">
        <v>1327.6</v>
      </c>
      <c r="F111" s="29"/>
      <c r="G111" s="33"/>
      <c r="H111" s="33" t="s">
        <v>254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255</v>
      </c>
      <c r="S111" s="339">
        <v>147104754</v>
      </c>
      <c r="T111" s="337" t="s">
        <v>252</v>
      </c>
      <c r="U111" s="430">
        <v>0.94969999999999999</v>
      </c>
      <c r="V111" s="336" t="s">
        <v>3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256</v>
      </c>
      <c r="C112" s="282">
        <v>0</v>
      </c>
      <c r="D112" s="33"/>
      <c r="E112" s="362">
        <v>11.9</v>
      </c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257</v>
      </c>
      <c r="S112" s="335">
        <v>247025610</v>
      </c>
      <c r="T112" s="337" t="s">
        <v>252</v>
      </c>
      <c r="U112" s="430">
        <v>1</v>
      </c>
      <c r="V112" s="336" t="s">
        <v>5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258</v>
      </c>
      <c r="C113" s="282">
        <v>0</v>
      </c>
      <c r="D113" s="47"/>
      <c r="E113" s="362">
        <v>0</v>
      </c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259</v>
      </c>
      <c r="S113" s="335">
        <v>147024322</v>
      </c>
      <c r="T113" s="337" t="s">
        <v>252</v>
      </c>
      <c r="U113" s="430">
        <v>1</v>
      </c>
      <c r="V113" s="335" t="s">
        <v>7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260</v>
      </c>
      <c r="S114" s="335">
        <v>147146714</v>
      </c>
      <c r="T114" s="337" t="s">
        <v>252</v>
      </c>
      <c r="U114" s="430">
        <v>0.77639999999999998</v>
      </c>
      <c r="V114" s="335" t="s">
        <v>69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261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262</v>
      </c>
      <c r="S115" s="335">
        <v>147026330</v>
      </c>
      <c r="T115" s="337" t="s">
        <v>252</v>
      </c>
      <c r="U115" s="430">
        <v>1</v>
      </c>
      <c r="V115" s="336" t="s">
        <v>5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263</v>
      </c>
      <c r="C116" s="59">
        <v>31</v>
      </c>
      <c r="D116" s="132"/>
      <c r="E116" s="364">
        <v>37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264</v>
      </c>
      <c r="S116" s="335">
        <v>247737020</v>
      </c>
      <c r="T116" s="337" t="s">
        <v>252</v>
      </c>
      <c r="U116" s="430">
        <v>0.70399999999999996</v>
      </c>
      <c r="V116" s="335" t="s">
        <v>44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265</v>
      </c>
      <c r="C117" s="60">
        <v>14</v>
      </c>
      <c r="D117" s="47"/>
      <c r="E117" s="362">
        <v>19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266</v>
      </c>
      <c r="S117" s="335">
        <v>147146333</v>
      </c>
      <c r="T117" s="337" t="s">
        <v>252</v>
      </c>
      <c r="U117" s="430">
        <v>1</v>
      </c>
      <c r="V117" s="335" t="s">
        <v>69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267</v>
      </c>
      <c r="C118" s="60">
        <v>30</v>
      </c>
      <c r="D118" s="33"/>
      <c r="E118" s="362">
        <v>36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268</v>
      </c>
      <c r="S118" s="339">
        <v>300127004</v>
      </c>
      <c r="T118" s="337" t="s">
        <v>252</v>
      </c>
      <c r="U118" s="430">
        <v>0.39789999999999998</v>
      </c>
      <c r="V118" s="336" t="s">
        <v>16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269</v>
      </c>
      <c r="C119" s="356">
        <v>48.3</v>
      </c>
      <c r="D119" s="357"/>
      <c r="E119" s="365">
        <v>43.8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270</v>
      </c>
      <c r="S119" s="335">
        <v>169236961</v>
      </c>
      <c r="T119" s="337" t="s">
        <v>271</v>
      </c>
      <c r="U119" s="430">
        <v>1</v>
      </c>
      <c r="V119" s="335" t="s">
        <v>3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272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273</v>
      </c>
      <c r="S120" s="335">
        <v>169139957</v>
      </c>
      <c r="T120" s="337" t="s">
        <v>271</v>
      </c>
      <c r="U120" s="430">
        <v>1</v>
      </c>
      <c r="V120" s="335" t="s">
        <v>7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274</v>
      </c>
      <c r="C121" s="571"/>
      <c r="D121" s="571"/>
      <c r="E121" s="572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275</v>
      </c>
      <c r="S121" s="335">
        <v>169167554</v>
      </c>
      <c r="T121" s="337" t="s">
        <v>271</v>
      </c>
      <c r="U121" s="430">
        <v>1</v>
      </c>
      <c r="V121" s="335" t="s">
        <v>44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276</v>
      </c>
      <c r="S122" s="335">
        <v>169176222</v>
      </c>
      <c r="T122" s="337" t="s">
        <v>271</v>
      </c>
      <c r="U122" s="430">
        <v>1</v>
      </c>
      <c r="V122" s="335" t="s">
        <v>69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277</v>
      </c>
      <c r="S123" s="335">
        <v>271042320</v>
      </c>
      <c r="T123" s="337" t="s">
        <v>278</v>
      </c>
      <c r="U123" s="431" t="s">
        <v>21</v>
      </c>
      <c r="V123" s="335" t="s">
        <v>69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279</v>
      </c>
      <c r="S124" s="335">
        <v>269814430</v>
      </c>
      <c r="T124" s="337" t="s">
        <v>278</v>
      </c>
      <c r="U124" s="430">
        <v>1</v>
      </c>
      <c r="V124" s="335" t="s">
        <v>7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280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281</v>
      </c>
      <c r="S125" s="335">
        <v>170535455</v>
      </c>
      <c r="T125" s="337" t="s">
        <v>278</v>
      </c>
      <c r="U125" s="430">
        <v>1</v>
      </c>
      <c r="V125" s="335" t="s">
        <v>12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282</v>
      </c>
      <c r="C126" s="577" t="s">
        <v>591</v>
      </c>
      <c r="D126" s="577"/>
      <c r="E126" s="578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283</v>
      </c>
      <c r="S126" s="335">
        <v>169845485</v>
      </c>
      <c r="T126" s="337" t="s">
        <v>278</v>
      </c>
      <c r="U126" s="430">
        <v>1</v>
      </c>
      <c r="V126" s="335" t="s">
        <v>3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284</v>
      </c>
      <c r="C127" s="579" t="s">
        <v>592</v>
      </c>
      <c r="D127" s="579"/>
      <c r="E127" s="580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285</v>
      </c>
      <c r="S127" s="335">
        <v>170759250</v>
      </c>
      <c r="T127" s="337" t="s">
        <v>286</v>
      </c>
      <c r="U127" s="430">
        <v>0.96926000000000001</v>
      </c>
      <c r="V127" s="335" t="s">
        <v>12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287</v>
      </c>
      <c r="C128" s="567" t="s">
        <v>593</v>
      </c>
      <c r="D128" s="567"/>
      <c r="E128" s="568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288</v>
      </c>
      <c r="S128" s="335">
        <v>170639781</v>
      </c>
      <c r="T128" s="337" t="s">
        <v>286</v>
      </c>
      <c r="U128" s="430">
        <v>1</v>
      </c>
      <c r="V128" s="335" t="s">
        <v>3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289</v>
      </c>
      <c r="C129" s="569"/>
      <c r="D129" s="569"/>
      <c r="E129" s="570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290</v>
      </c>
      <c r="S129" s="335">
        <v>170609076</v>
      </c>
      <c r="T129" s="337" t="s">
        <v>286</v>
      </c>
      <c r="U129" s="430">
        <v>1</v>
      </c>
      <c r="V129" s="335" t="s">
        <v>69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291</v>
      </c>
      <c r="S130" s="335">
        <v>271278580</v>
      </c>
      <c r="T130" s="337" t="s">
        <v>292</v>
      </c>
      <c r="U130" s="430">
        <v>1</v>
      </c>
      <c r="V130" s="335" t="s">
        <v>7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293</v>
      </c>
      <c r="S131" s="335">
        <v>171444859</v>
      </c>
      <c r="T131" s="337" t="s">
        <v>292</v>
      </c>
      <c r="U131" s="430">
        <v>0.99139999999999995</v>
      </c>
      <c r="V131" s="335" t="s">
        <v>12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294</v>
      </c>
      <c r="S132" s="335">
        <v>171265176</v>
      </c>
      <c r="T132" s="337" t="s">
        <v>292</v>
      </c>
      <c r="U132" s="430">
        <v>1</v>
      </c>
      <c r="V132" s="335" t="s">
        <v>3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295</v>
      </c>
      <c r="S133" s="335">
        <v>172412113</v>
      </c>
      <c r="T133" s="337" t="s">
        <v>296</v>
      </c>
      <c r="U133" s="430">
        <v>1</v>
      </c>
      <c r="V133" s="335" t="s">
        <v>12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297</v>
      </c>
      <c r="S134" s="335">
        <v>172380181</v>
      </c>
      <c r="T134" s="337" t="s">
        <v>296</v>
      </c>
      <c r="U134" s="430">
        <v>1</v>
      </c>
      <c r="V134" s="335" t="s">
        <v>3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298</v>
      </c>
      <c r="S135" s="335">
        <v>172247665</v>
      </c>
      <c r="T135" s="337" t="s">
        <v>296</v>
      </c>
      <c r="U135" s="430">
        <v>1</v>
      </c>
      <c r="V135" s="335" t="s">
        <v>7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299</v>
      </c>
      <c r="S136" s="335">
        <v>172208281</v>
      </c>
      <c r="T136" s="337" t="s">
        <v>296</v>
      </c>
      <c r="U136" s="430">
        <v>1</v>
      </c>
      <c r="V136" s="336" t="s">
        <v>5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300</v>
      </c>
      <c r="S137" s="335">
        <v>171668992</v>
      </c>
      <c r="T137" s="337" t="s">
        <v>301</v>
      </c>
      <c r="U137" s="430">
        <v>1</v>
      </c>
      <c r="V137" s="335" t="s">
        <v>29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302</v>
      </c>
      <c r="S138" s="335">
        <v>173741535</v>
      </c>
      <c r="T138" s="337" t="s">
        <v>303</v>
      </c>
      <c r="U138" s="430">
        <v>1</v>
      </c>
      <c r="V138" s="335" t="s">
        <v>3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304</v>
      </c>
      <c r="S139" s="335">
        <v>173053453</v>
      </c>
      <c r="T139" s="337" t="s">
        <v>303</v>
      </c>
      <c r="U139" s="430">
        <v>1</v>
      </c>
      <c r="V139" s="335" t="s">
        <v>7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305</v>
      </c>
      <c r="S140" s="335">
        <v>173000664</v>
      </c>
      <c r="T140" s="337" t="s">
        <v>303</v>
      </c>
      <c r="U140" s="430">
        <v>0.9083</v>
      </c>
      <c r="V140" s="343" t="s">
        <v>29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306</v>
      </c>
      <c r="S141" s="335">
        <v>273889830</v>
      </c>
      <c r="T141" s="337" t="s">
        <v>307</v>
      </c>
      <c r="U141" s="430">
        <v>1</v>
      </c>
      <c r="V141" s="335" t="s">
        <v>12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308</v>
      </c>
      <c r="S142" s="335">
        <v>173820527</v>
      </c>
      <c r="T142" s="337" t="s">
        <v>307</v>
      </c>
      <c r="U142" s="430">
        <v>1</v>
      </c>
      <c r="V142" s="335" t="s">
        <v>3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309</v>
      </c>
      <c r="S143" s="335">
        <v>173935878</v>
      </c>
      <c r="T143" s="337" t="s">
        <v>307</v>
      </c>
      <c r="U143" s="430">
        <v>1</v>
      </c>
      <c r="V143" s="335" t="s">
        <v>7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310</v>
      </c>
      <c r="S144" s="335">
        <v>174409393</v>
      </c>
      <c r="T144" s="337" t="s">
        <v>311</v>
      </c>
      <c r="U144" s="430">
        <v>1</v>
      </c>
      <c r="V144" s="335" t="s">
        <v>12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312</v>
      </c>
      <c r="S145" s="335">
        <v>174264880</v>
      </c>
      <c r="T145" s="337" t="s">
        <v>311</v>
      </c>
      <c r="U145" s="430">
        <v>1</v>
      </c>
      <c r="V145" s="335" t="s">
        <v>3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313</v>
      </c>
      <c r="S146" s="335">
        <v>174273897</v>
      </c>
      <c r="T146" s="337" t="s">
        <v>311</v>
      </c>
      <c r="U146" s="430">
        <v>1</v>
      </c>
      <c r="V146" s="335" t="s">
        <v>7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314</v>
      </c>
      <c r="S147" s="335">
        <v>174206197</v>
      </c>
      <c r="T147" s="337" t="s">
        <v>311</v>
      </c>
      <c r="U147" s="430">
        <v>1</v>
      </c>
      <c r="V147" s="335" t="s">
        <v>44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315</v>
      </c>
      <c r="S148" s="335">
        <v>174919318</v>
      </c>
      <c r="T148" s="337" t="s">
        <v>316</v>
      </c>
      <c r="U148" s="430">
        <v>1</v>
      </c>
      <c r="V148" s="335" t="s">
        <v>7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317</v>
      </c>
      <c r="S149" s="335">
        <v>174992914</v>
      </c>
      <c r="T149" s="337" t="s">
        <v>316</v>
      </c>
      <c r="U149" s="430">
        <v>1</v>
      </c>
      <c r="V149" s="335" t="s">
        <v>29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318</v>
      </c>
      <c r="S150" s="335">
        <v>174907725</v>
      </c>
      <c r="T150" s="337" t="s">
        <v>316</v>
      </c>
      <c r="U150" s="430">
        <v>1</v>
      </c>
      <c r="V150" s="335" t="s">
        <v>29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319</v>
      </c>
      <c r="S151" s="335">
        <v>174976486</v>
      </c>
      <c r="T151" s="337" t="s">
        <v>316</v>
      </c>
      <c r="U151" s="430">
        <v>1</v>
      </c>
      <c r="V151" s="335" t="s">
        <v>12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320</v>
      </c>
      <c r="S152" s="335">
        <v>144133366</v>
      </c>
      <c r="T152" s="337" t="s">
        <v>321</v>
      </c>
      <c r="U152" s="430">
        <v>1</v>
      </c>
      <c r="V152" s="335" t="s">
        <v>3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322</v>
      </c>
      <c r="S153" s="335">
        <v>144127993</v>
      </c>
      <c r="T153" s="337" t="s">
        <v>321</v>
      </c>
      <c r="U153" s="430">
        <v>1</v>
      </c>
      <c r="V153" s="335" t="s">
        <v>7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323</v>
      </c>
      <c r="S154" s="339">
        <v>245358580</v>
      </c>
      <c r="T154" s="337" t="s">
        <v>321</v>
      </c>
      <c r="U154" s="430">
        <v>0.95298799999999995</v>
      </c>
      <c r="V154" s="336" t="s">
        <v>12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324</v>
      </c>
      <c r="S155" s="335">
        <v>144129510</v>
      </c>
      <c r="T155" s="337" t="s">
        <v>321</v>
      </c>
      <c r="U155" s="430">
        <v>1</v>
      </c>
      <c r="V155" s="336" t="s">
        <v>5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325</v>
      </c>
      <c r="S156" s="335">
        <v>145827646</v>
      </c>
      <c r="T156" s="337" t="s">
        <v>321</v>
      </c>
      <c r="U156" s="430">
        <v>1</v>
      </c>
      <c r="V156" s="335" t="s">
        <v>44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326</v>
      </c>
      <c r="S157" s="335">
        <v>145907544</v>
      </c>
      <c r="T157" s="337" t="s">
        <v>321</v>
      </c>
      <c r="U157" s="431" t="s">
        <v>21</v>
      </c>
      <c r="V157" s="335" t="s">
        <v>44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327</v>
      </c>
      <c r="S158" s="335">
        <v>175606358</v>
      </c>
      <c r="T158" s="337" t="s">
        <v>328</v>
      </c>
      <c r="U158" s="430">
        <v>1</v>
      </c>
      <c r="V158" s="344" t="s">
        <v>29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329</v>
      </c>
      <c r="S159" s="335">
        <v>301507301</v>
      </c>
      <c r="T159" s="337" t="s">
        <v>328</v>
      </c>
      <c r="U159" s="430">
        <v>1</v>
      </c>
      <c r="V159" s="344" t="s">
        <v>3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330</v>
      </c>
      <c r="S160" s="335">
        <v>175700829</v>
      </c>
      <c r="T160" s="337" t="s">
        <v>328</v>
      </c>
      <c r="U160" s="430">
        <v>1</v>
      </c>
      <c r="V160" s="344" t="s">
        <v>7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331</v>
      </c>
      <c r="S161" s="335">
        <v>176523470</v>
      </c>
      <c r="T161" s="337" t="s">
        <v>332</v>
      </c>
      <c r="U161" s="430">
        <v>1</v>
      </c>
      <c r="V161" s="335" t="s">
        <v>3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333</v>
      </c>
      <c r="S162" s="335">
        <v>176502533</v>
      </c>
      <c r="T162" s="337" t="s">
        <v>332</v>
      </c>
      <c r="U162" s="430">
        <v>1</v>
      </c>
      <c r="V162" s="335" t="s">
        <v>12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334</v>
      </c>
      <c r="S163" s="335">
        <v>176523132</v>
      </c>
      <c r="T163" s="337" t="s">
        <v>332</v>
      </c>
      <c r="U163" s="430">
        <v>1</v>
      </c>
      <c r="V163" s="335" t="s">
        <v>7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335</v>
      </c>
      <c r="S164" s="335">
        <v>176633027</v>
      </c>
      <c r="T164" s="337" t="s">
        <v>332</v>
      </c>
      <c r="U164" s="430">
        <v>1</v>
      </c>
      <c r="V164" s="335" t="s">
        <v>44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336</v>
      </c>
      <c r="S165" s="335">
        <v>177217875</v>
      </c>
      <c r="T165" s="337" t="s">
        <v>337</v>
      </c>
      <c r="U165" s="430">
        <v>0.99909999999999999</v>
      </c>
      <c r="V165" s="335" t="s">
        <v>12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338</v>
      </c>
      <c r="S166" s="335">
        <v>177059215</v>
      </c>
      <c r="T166" s="337" t="s">
        <v>337</v>
      </c>
      <c r="U166" s="430">
        <v>1</v>
      </c>
      <c r="V166" s="335" t="s">
        <v>3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339</v>
      </c>
      <c r="S167" s="335">
        <v>277070440</v>
      </c>
      <c r="T167" s="337" t="s">
        <v>337</v>
      </c>
      <c r="U167" s="430">
        <v>1</v>
      </c>
      <c r="V167" s="335" t="s">
        <v>7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340</v>
      </c>
      <c r="S168" s="335">
        <v>278312850</v>
      </c>
      <c r="T168" s="337" t="s">
        <v>341</v>
      </c>
      <c r="U168" s="430">
        <v>1</v>
      </c>
      <c r="V168" s="335" t="s">
        <v>12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342</v>
      </c>
      <c r="S169" s="335">
        <v>178230181</v>
      </c>
      <c r="T169" s="337" t="s">
        <v>341</v>
      </c>
      <c r="U169" s="430">
        <v>1</v>
      </c>
      <c r="V169" s="335" t="s">
        <v>3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343</v>
      </c>
      <c r="S170" s="335">
        <v>178243638</v>
      </c>
      <c r="T170" s="337" t="s">
        <v>341</v>
      </c>
      <c r="U170" s="430">
        <v>1</v>
      </c>
      <c r="V170" s="335" t="s">
        <v>44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344</v>
      </c>
      <c r="S171" s="335">
        <v>178263320</v>
      </c>
      <c r="T171" s="337" t="s">
        <v>341</v>
      </c>
      <c r="U171" s="430">
        <v>1</v>
      </c>
      <c r="V171" s="335" t="s">
        <v>44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345</v>
      </c>
      <c r="S172" s="335">
        <v>178242493</v>
      </c>
      <c r="T172" s="337" t="s">
        <v>341</v>
      </c>
      <c r="U172" s="430">
        <v>1</v>
      </c>
      <c r="V172" s="335" t="s">
        <v>7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346</v>
      </c>
      <c r="S173" s="335">
        <v>178602952</v>
      </c>
      <c r="T173" s="337" t="s">
        <v>347</v>
      </c>
      <c r="U173" s="430">
        <v>1</v>
      </c>
      <c r="V173" s="336" t="s">
        <v>5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348</v>
      </c>
      <c r="S174" s="335">
        <v>178997346</v>
      </c>
      <c r="T174" s="337" t="s">
        <v>347</v>
      </c>
      <c r="U174" s="431" t="s">
        <v>21</v>
      </c>
      <c r="V174" s="335" t="s">
        <v>44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349</v>
      </c>
      <c r="S175" s="335">
        <v>179286788</v>
      </c>
      <c r="T175" s="337" t="s">
        <v>350</v>
      </c>
      <c r="U175" s="430">
        <v>1</v>
      </c>
      <c r="V175" s="335" t="s">
        <v>7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351</v>
      </c>
      <c r="S176" s="335">
        <v>179249836</v>
      </c>
      <c r="T176" s="337" t="s">
        <v>350</v>
      </c>
      <c r="U176" s="430">
        <v>1</v>
      </c>
      <c r="V176" s="335" t="s">
        <v>3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352</v>
      </c>
      <c r="S177" s="335">
        <v>179478621</v>
      </c>
      <c r="T177" s="337" t="s">
        <v>350</v>
      </c>
      <c r="U177" s="430">
        <v>0.99990000000000001</v>
      </c>
      <c r="V177" s="335" t="s">
        <v>12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353</v>
      </c>
      <c r="S178" s="335">
        <v>179340620</v>
      </c>
      <c r="T178" s="337" t="s">
        <v>350</v>
      </c>
      <c r="U178" s="430">
        <v>0.56140000000000001</v>
      </c>
      <c r="V178" s="336" t="s">
        <v>5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354</v>
      </c>
      <c r="S179" s="339">
        <v>179901854</v>
      </c>
      <c r="T179" s="337" t="s">
        <v>350</v>
      </c>
      <c r="U179" s="430">
        <v>0.39090000000000003</v>
      </c>
      <c r="V179" s="336" t="s">
        <v>16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355</v>
      </c>
      <c r="S180" s="335">
        <v>180193231</v>
      </c>
      <c r="T180" s="337" t="s">
        <v>356</v>
      </c>
      <c r="U180" s="430">
        <v>1</v>
      </c>
      <c r="V180" s="335" t="s">
        <v>7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357</v>
      </c>
      <c r="S181" s="335">
        <v>180153137</v>
      </c>
      <c r="T181" s="337" t="s">
        <v>356</v>
      </c>
      <c r="U181" s="430">
        <v>1</v>
      </c>
      <c r="V181" s="335" t="s">
        <v>3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358</v>
      </c>
      <c r="S182" s="335">
        <v>180373788</v>
      </c>
      <c r="T182" s="337" t="s">
        <v>356</v>
      </c>
      <c r="U182" s="430">
        <v>0.99980000000000002</v>
      </c>
      <c r="V182" s="335" t="s">
        <v>12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359</v>
      </c>
      <c r="S183" s="335">
        <v>180102018</v>
      </c>
      <c r="T183" s="337" t="s">
        <v>356</v>
      </c>
      <c r="U183" s="431" t="s">
        <v>21</v>
      </c>
      <c r="V183" s="335" t="s">
        <v>29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360</v>
      </c>
      <c r="S184" s="335">
        <v>281523640</v>
      </c>
      <c r="T184" s="337" t="s">
        <v>361</v>
      </c>
      <c r="U184" s="430">
        <v>1</v>
      </c>
      <c r="V184" s="335" t="s">
        <v>3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362</v>
      </c>
      <c r="S185" s="335">
        <v>181522014</v>
      </c>
      <c r="T185" s="337" t="s">
        <v>361</v>
      </c>
      <c r="U185" s="430">
        <v>1</v>
      </c>
      <c r="V185" s="335" t="s">
        <v>29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363</v>
      </c>
      <c r="S186" s="335">
        <v>182770817</v>
      </c>
      <c r="T186" s="337" t="s">
        <v>364</v>
      </c>
      <c r="U186" s="430">
        <v>1</v>
      </c>
      <c r="V186" s="335" t="s">
        <v>7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365</v>
      </c>
      <c r="S187" s="335">
        <v>182701785</v>
      </c>
      <c r="T187" s="337" t="s">
        <v>364</v>
      </c>
      <c r="U187" s="430">
        <v>1</v>
      </c>
      <c r="V187" s="335" t="s">
        <v>69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366</v>
      </c>
      <c r="S188" s="335">
        <v>182714850</v>
      </c>
      <c r="T188" s="337" t="s">
        <v>364</v>
      </c>
      <c r="U188" s="430">
        <v>0.99980000000000002</v>
      </c>
      <c r="V188" s="335" t="s">
        <v>12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367</v>
      </c>
      <c r="S189" s="335">
        <v>182743364</v>
      </c>
      <c r="T189" s="337" t="s">
        <v>364</v>
      </c>
      <c r="U189" s="430">
        <v>1</v>
      </c>
      <c r="V189" s="335" t="s">
        <v>3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368</v>
      </c>
      <c r="S190" s="335">
        <v>183843314</v>
      </c>
      <c r="T190" s="337" t="s">
        <v>369</v>
      </c>
      <c r="U190" s="430">
        <v>0.99565000000000003</v>
      </c>
      <c r="V190" s="335" t="s">
        <v>12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370</v>
      </c>
      <c r="S191" s="335">
        <v>183633981</v>
      </c>
      <c r="T191" s="337" t="s">
        <v>369</v>
      </c>
      <c r="U191" s="430">
        <v>1</v>
      </c>
      <c r="V191" s="335" t="s">
        <v>3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371</v>
      </c>
      <c r="S192" s="335">
        <v>183605327</v>
      </c>
      <c r="T192" s="337" t="s">
        <v>369</v>
      </c>
      <c r="U192" s="430">
        <v>1</v>
      </c>
      <c r="V192" s="335" t="s">
        <v>69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372</v>
      </c>
      <c r="S193" s="335">
        <v>183606952</v>
      </c>
      <c r="T193" s="337" t="s">
        <v>369</v>
      </c>
      <c r="U193" s="430">
        <v>1</v>
      </c>
      <c r="V193" s="336" t="s">
        <v>5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373</v>
      </c>
      <c r="S194" s="335">
        <v>283667080</v>
      </c>
      <c r="T194" s="337" t="s">
        <v>369</v>
      </c>
      <c r="U194" s="430">
        <v>1</v>
      </c>
      <c r="V194" s="335" t="s">
        <v>7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374</v>
      </c>
      <c r="S195" s="339">
        <v>300083878</v>
      </c>
      <c r="T195" s="337" t="s">
        <v>369</v>
      </c>
      <c r="U195" s="430">
        <v>0.26946999999999999</v>
      </c>
      <c r="V195" s="336" t="s">
        <v>16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375</v>
      </c>
      <c r="S196" s="335">
        <v>184552774</v>
      </c>
      <c r="T196" s="337" t="s">
        <v>376</v>
      </c>
      <c r="U196" s="430">
        <v>1</v>
      </c>
      <c r="V196" s="335" t="s">
        <v>44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377</v>
      </c>
      <c r="S197" s="335">
        <v>184827583</v>
      </c>
      <c r="T197" s="337" t="s">
        <v>376</v>
      </c>
      <c r="U197" s="430">
        <v>0.99555400000000005</v>
      </c>
      <c r="V197" s="335" t="s">
        <v>12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378</v>
      </c>
      <c r="S198" s="335">
        <v>184626819</v>
      </c>
      <c r="T198" s="337" t="s">
        <v>376</v>
      </c>
      <c r="U198" s="430">
        <v>1</v>
      </c>
      <c r="V198" s="335" t="s">
        <v>3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379</v>
      </c>
      <c r="S199" s="335">
        <v>184536236</v>
      </c>
      <c r="T199" s="337" t="s">
        <v>376</v>
      </c>
      <c r="U199" s="430">
        <v>1</v>
      </c>
      <c r="V199" s="335" t="s">
        <v>7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380</v>
      </c>
      <c r="S200" s="335">
        <v>185304657</v>
      </c>
      <c r="T200" s="337" t="s">
        <v>381</v>
      </c>
      <c r="U200" s="430">
        <v>0.99360000000000004</v>
      </c>
      <c r="V200" s="335" t="s">
        <v>3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382</v>
      </c>
      <c r="S201" s="335">
        <v>185492166</v>
      </c>
      <c r="T201" s="337" t="s">
        <v>381</v>
      </c>
      <c r="U201" s="430">
        <v>0.99850000000000005</v>
      </c>
      <c r="V201" s="335" t="s">
        <v>12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383</v>
      </c>
      <c r="S202" s="335">
        <v>185105324</v>
      </c>
      <c r="T202" s="337" t="s">
        <v>381</v>
      </c>
      <c r="U202" s="430">
        <v>1</v>
      </c>
      <c r="V202" s="336" t="s">
        <v>5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384</v>
      </c>
      <c r="S203" s="335">
        <v>185179431</v>
      </c>
      <c r="T203" s="337" t="s">
        <v>381</v>
      </c>
      <c r="U203" s="430">
        <v>1</v>
      </c>
      <c r="V203" s="335" t="s">
        <v>69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385</v>
      </c>
      <c r="S204" s="335">
        <v>185108391</v>
      </c>
      <c r="T204" s="337" t="s">
        <v>381</v>
      </c>
      <c r="U204" s="430">
        <v>1</v>
      </c>
      <c r="V204" s="345" t="s">
        <v>44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386</v>
      </c>
      <c r="S205" s="335">
        <v>124135580</v>
      </c>
      <c r="T205" s="337" t="s">
        <v>387</v>
      </c>
      <c r="U205" s="432">
        <v>0.99770000000000003</v>
      </c>
      <c r="V205" s="345" t="s">
        <v>12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388</v>
      </c>
      <c r="S206" s="339">
        <v>120545849</v>
      </c>
      <c r="T206" s="337" t="s">
        <v>387</v>
      </c>
      <c r="U206" s="433">
        <v>0.87039999999999995</v>
      </c>
      <c r="V206" s="436" t="s">
        <v>3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389</v>
      </c>
      <c r="S207" s="335">
        <v>302683277</v>
      </c>
      <c r="T207" s="337" t="s">
        <v>387</v>
      </c>
      <c r="U207" s="432">
        <v>1</v>
      </c>
      <c r="V207" s="335" t="s">
        <v>7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390</v>
      </c>
      <c r="S208" s="335">
        <v>120153047</v>
      </c>
      <c r="T208" s="337" t="s">
        <v>387</v>
      </c>
      <c r="U208" s="432">
        <v>1</v>
      </c>
      <c r="V208" s="336" t="s">
        <v>5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391</v>
      </c>
      <c r="S209" s="335">
        <v>120750163</v>
      </c>
      <c r="T209" s="337" t="s">
        <v>387</v>
      </c>
      <c r="U209" s="432">
        <v>1</v>
      </c>
      <c r="V209" s="335" t="s">
        <v>44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392</v>
      </c>
      <c r="S210" s="335">
        <v>124644360</v>
      </c>
      <c r="T210" s="337" t="s">
        <v>387</v>
      </c>
      <c r="U210" s="433" t="s">
        <v>21</v>
      </c>
      <c r="V210" s="335" t="s">
        <v>7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393</v>
      </c>
      <c r="S211" s="335">
        <v>124568293</v>
      </c>
      <c r="T211" s="337" t="s">
        <v>387</v>
      </c>
      <c r="U211" s="433" t="s">
        <v>21</v>
      </c>
      <c r="V211" s="335" t="s">
        <v>69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394</v>
      </c>
      <c r="S212" s="498">
        <v>120125820</v>
      </c>
      <c r="T212" s="496" t="s">
        <v>387</v>
      </c>
      <c r="U212" s="499">
        <v>1</v>
      </c>
      <c r="V212" s="500" t="s">
        <v>5</v>
      </c>
      <c r="AY212" s="29"/>
    </row>
    <row r="213" spans="6:51" ht="12.75" x14ac:dyDescent="0.2">
      <c r="Q213" s="501">
        <v>212</v>
      </c>
      <c r="R213" s="501" t="s">
        <v>395</v>
      </c>
      <c r="S213" s="502">
        <v>181705485</v>
      </c>
      <c r="T213" s="496" t="s">
        <v>387</v>
      </c>
      <c r="U213" s="499">
        <v>0.75021499999999997</v>
      </c>
      <c r="V213" s="502" t="s">
        <v>16</v>
      </c>
      <c r="AY213" s="29"/>
    </row>
    <row r="214" spans="6:51" ht="12.75" x14ac:dyDescent="0.2">
      <c r="Q214" s="496">
        <v>213</v>
      </c>
      <c r="R214" s="497" t="s">
        <v>396</v>
      </c>
      <c r="S214" s="498">
        <v>123615345</v>
      </c>
      <c r="T214" s="496" t="s">
        <v>387</v>
      </c>
      <c r="U214" s="503">
        <v>1</v>
      </c>
      <c r="V214" s="498" t="s">
        <v>44</v>
      </c>
      <c r="AY214" s="29"/>
    </row>
    <row r="215" spans="6:51" ht="12.75" x14ac:dyDescent="0.2">
      <c r="Q215" s="496">
        <v>214</v>
      </c>
      <c r="R215" s="497" t="s">
        <v>397</v>
      </c>
      <c r="S215" s="498">
        <v>304195262</v>
      </c>
      <c r="T215" s="496" t="s">
        <v>387</v>
      </c>
      <c r="U215" s="503" t="s">
        <v>21</v>
      </c>
      <c r="V215" s="500" t="s">
        <v>5</v>
      </c>
      <c r="AY215" s="29"/>
    </row>
    <row r="216" spans="6:51" ht="12.75" x14ac:dyDescent="0.2">
      <c r="Q216" s="496">
        <v>215</v>
      </c>
      <c r="R216" s="497" t="s">
        <v>398</v>
      </c>
      <c r="S216" s="498">
        <v>186442084</v>
      </c>
      <c r="T216" s="496" t="s">
        <v>399</v>
      </c>
      <c r="U216" s="504">
        <v>1</v>
      </c>
      <c r="V216" s="502" t="s">
        <v>29</v>
      </c>
    </row>
    <row r="217" spans="6:51" ht="12.75" x14ac:dyDescent="0.2">
      <c r="Q217" s="496">
        <v>216</v>
      </c>
      <c r="R217" s="497" t="s">
        <v>400</v>
      </c>
      <c r="S217" s="498">
        <v>186063262</v>
      </c>
      <c r="T217" s="496" t="s">
        <v>399</v>
      </c>
      <c r="U217" s="504">
        <v>1</v>
      </c>
      <c r="V217" s="502" t="s">
        <v>29</v>
      </c>
    </row>
    <row r="218" spans="6:51" ht="12.75" x14ac:dyDescent="0.2">
      <c r="Q218" s="496">
        <v>217</v>
      </c>
      <c r="R218" s="497" t="s">
        <v>401</v>
      </c>
      <c r="S218" s="498">
        <v>302409486</v>
      </c>
      <c r="T218" s="496" t="s">
        <v>399</v>
      </c>
      <c r="U218" s="505" t="s">
        <v>21</v>
      </c>
      <c r="V218" s="502" t="s">
        <v>7</v>
      </c>
    </row>
    <row r="219" spans="6:51" ht="12.75" x14ac:dyDescent="0.2">
      <c r="Q219" s="496">
        <v>218</v>
      </c>
      <c r="R219" s="497" t="s">
        <v>402</v>
      </c>
      <c r="S219" s="498">
        <v>155498117</v>
      </c>
      <c r="T219" s="496" t="s">
        <v>403</v>
      </c>
      <c r="U219" s="504">
        <v>1</v>
      </c>
      <c r="V219" s="502" t="s">
        <v>69</v>
      </c>
    </row>
    <row r="220" spans="6:51" ht="12.75" x14ac:dyDescent="0.2">
      <c r="Q220" s="496">
        <v>219</v>
      </c>
      <c r="R220" s="497" t="s">
        <v>404</v>
      </c>
      <c r="S220" s="498">
        <v>110087517</v>
      </c>
      <c r="T220" s="496" t="s">
        <v>403</v>
      </c>
      <c r="U220" s="504">
        <v>1</v>
      </c>
      <c r="V220" s="502" t="s">
        <v>12</v>
      </c>
    </row>
    <row r="221" spans="6:51" ht="12.75" x14ac:dyDescent="0.2">
      <c r="Q221" s="496">
        <v>220</v>
      </c>
      <c r="R221" s="497" t="s">
        <v>405</v>
      </c>
      <c r="S221" s="498">
        <v>187801768</v>
      </c>
      <c r="T221" s="496" t="s">
        <v>406</v>
      </c>
      <c r="U221" s="504">
        <v>1</v>
      </c>
      <c r="V221" s="502" t="s">
        <v>69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wmK4XuHwyH7s3dwHY0m7x3R0fkLgfQPOctXgNHwS6vNFIAlOTnpxikgH7N8XXIKLKkX8sj1Chyyr3Hep/Y7p7w==" saltValue="J2rljBA3b2DRvFi/ki4D7w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18:D18"/>
    <mergeCell ref="C19:D19"/>
    <mergeCell ref="C20:D20"/>
    <mergeCell ref="C21:D21"/>
    <mergeCell ref="C23:E23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2"/>
      <c r="E2" s="612"/>
      <c r="F2" s="116"/>
      <c r="G2" s="116"/>
    </row>
    <row r="3" spans="1:7" ht="29.25" customHeight="1" x14ac:dyDescent="0.2">
      <c r="A3" s="116"/>
      <c r="B3" s="63"/>
      <c r="C3" s="63"/>
      <c r="D3" s="613" t="s">
        <v>407</v>
      </c>
      <c r="E3" s="613"/>
      <c r="F3" s="116"/>
      <c r="G3" s="116"/>
    </row>
    <row r="4" spans="1:7" ht="15" customHeight="1" x14ac:dyDescent="0.2">
      <c r="A4" s="116"/>
      <c r="B4" s="62"/>
      <c r="C4" s="62"/>
      <c r="D4" s="64" t="s">
        <v>408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99" t="s">
        <v>409</v>
      </c>
      <c r="C6" s="599"/>
      <c r="D6" s="599"/>
      <c r="E6" s="59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14</v>
      </c>
      <c r="C9" s="621" t="str">
        <f>'Finansiniai duomenys'!C8</f>
        <v>UAB Tauragės regiono atliekų tvarkymo centras</v>
      </c>
      <c r="D9" s="621"/>
      <c r="E9" s="621"/>
      <c r="F9" s="116"/>
      <c r="G9" s="116"/>
    </row>
    <row r="10" spans="1:7" x14ac:dyDescent="0.2">
      <c r="A10" s="116"/>
      <c r="B10" s="84" t="s">
        <v>17</v>
      </c>
      <c r="C10" s="591" t="str">
        <f>'Finansiniai duomenys'!C9</f>
        <v>Tauragės rajono savivaldybė</v>
      </c>
      <c r="D10" s="591"/>
      <c r="E10" s="591"/>
      <c r="F10" s="116"/>
      <c r="G10" s="116"/>
    </row>
    <row r="11" spans="1:7" ht="12" hidden="1" customHeight="1" x14ac:dyDescent="0.2">
      <c r="A11" s="116"/>
      <c r="B11" s="84"/>
      <c r="C11" s="134" t="s">
        <v>18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23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410</v>
      </c>
      <c r="D13" s="134"/>
      <c r="E13" s="134"/>
      <c r="F13" s="116"/>
      <c r="G13" s="116"/>
    </row>
    <row r="14" spans="1:7" x14ac:dyDescent="0.2">
      <c r="A14" s="116"/>
      <c r="B14" s="84" t="s">
        <v>411</v>
      </c>
      <c r="C14" s="591" t="e">
        <f>'Finansiniai duomenys'!#REF!</f>
        <v>#REF!</v>
      </c>
      <c r="D14" s="591"/>
      <c r="E14" s="591"/>
      <c r="F14" s="116"/>
      <c r="G14" s="116"/>
    </row>
    <row r="15" spans="1:7" ht="12" hidden="1" customHeight="1" x14ac:dyDescent="0.2">
      <c r="A15" s="116"/>
      <c r="B15" s="84"/>
      <c r="C15" s="134" t="s">
        <v>412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413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414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415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416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417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418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419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420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421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422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21</v>
      </c>
      <c r="D26" s="134"/>
      <c r="E26" s="134"/>
      <c r="F26" s="116"/>
      <c r="G26" s="116"/>
    </row>
    <row r="27" spans="1:9" x14ac:dyDescent="0.2">
      <c r="A27" s="116"/>
      <c r="B27" s="34" t="s">
        <v>22</v>
      </c>
      <c r="C27" s="591">
        <f>'Finansiniai duomenys'!C10</f>
        <v>179901854</v>
      </c>
      <c r="D27" s="591"/>
      <c r="E27" s="591"/>
      <c r="F27" s="116"/>
      <c r="G27" s="116"/>
    </row>
    <row r="28" spans="1:9" x14ac:dyDescent="0.2">
      <c r="A28" s="116"/>
      <c r="B28" s="34" t="s">
        <v>423</v>
      </c>
      <c r="C28" s="591" t="e">
        <f>'Finansiniai duomenys'!#REF!</f>
        <v>#REF!</v>
      </c>
      <c r="D28" s="591"/>
      <c r="E28" s="591"/>
      <c r="F28" s="116"/>
      <c r="G28" s="116"/>
    </row>
    <row r="29" spans="1:9" x14ac:dyDescent="0.2">
      <c r="A29" s="116"/>
      <c r="B29" s="34" t="s">
        <v>424</v>
      </c>
      <c r="C29" s="591" t="e">
        <f>'Finansiniai duomenys'!#REF!</f>
        <v>#REF!</v>
      </c>
      <c r="D29" s="591"/>
      <c r="E29" s="591"/>
      <c r="F29" s="116"/>
      <c r="G29" s="116"/>
      <c r="H29" s="33" t="s">
        <v>31</v>
      </c>
      <c r="I29" s="33"/>
    </row>
    <row r="30" spans="1:9" x14ac:dyDescent="0.2">
      <c r="A30" s="116"/>
      <c r="B30" s="34"/>
      <c r="C30" s="591" t="e">
        <f>'Finansiniai duomenys'!#REF!</f>
        <v>#REF!</v>
      </c>
      <c r="D30" s="591"/>
      <c r="E30" s="591"/>
      <c r="F30" s="116"/>
      <c r="G30" s="116"/>
      <c r="H30" s="33" t="s">
        <v>33</v>
      </c>
      <c r="I30" s="33"/>
    </row>
    <row r="31" spans="1:9" x14ac:dyDescent="0.2">
      <c r="A31" s="116"/>
      <c r="B31" s="34" t="s">
        <v>425</v>
      </c>
      <c r="C31" s="591" t="e">
        <f>'Finansiniai duomenys'!#REF!</f>
        <v>#REF!</v>
      </c>
      <c r="D31" s="591"/>
      <c r="E31" s="591"/>
      <c r="F31" s="116"/>
      <c r="G31" s="116"/>
      <c r="H31" s="33" t="s">
        <v>37</v>
      </c>
      <c r="I31" s="33"/>
    </row>
    <row r="32" spans="1:9" x14ac:dyDescent="0.2">
      <c r="A32" s="116"/>
      <c r="B32" s="34" t="s">
        <v>426</v>
      </c>
      <c r="C32" s="620" t="e">
        <f>'Finansiniai duomenys'!#REF!</f>
        <v>#REF!</v>
      </c>
      <c r="D32" s="620"/>
      <c r="E32" s="620"/>
      <c r="F32" s="116"/>
      <c r="G32" s="116"/>
      <c r="H32" s="33" t="s">
        <v>427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46</v>
      </c>
      <c r="I33" s="33"/>
    </row>
    <row r="34" spans="1:9" x14ac:dyDescent="0.2">
      <c r="A34" s="116"/>
      <c r="B34" s="34"/>
      <c r="C34" s="595" t="s">
        <v>36</v>
      </c>
      <c r="D34" s="596"/>
      <c r="E34" s="596"/>
      <c r="F34" s="116"/>
      <c r="G34" s="116"/>
      <c r="H34" s="33" t="s">
        <v>7</v>
      </c>
      <c r="I34" s="33"/>
    </row>
    <row r="35" spans="1:9" x14ac:dyDescent="0.2">
      <c r="A35" s="116"/>
      <c r="B35" s="34" t="s">
        <v>39</v>
      </c>
      <c r="C35" s="607" t="s">
        <v>40</v>
      </c>
      <c r="D35" s="607"/>
      <c r="E35" s="67" t="s">
        <v>41</v>
      </c>
      <c r="F35" s="116"/>
      <c r="G35" s="116"/>
      <c r="H35" s="33" t="s">
        <v>52</v>
      </c>
      <c r="I35" s="33"/>
    </row>
    <row r="36" spans="1:9" x14ac:dyDescent="0.2">
      <c r="A36" s="116"/>
      <c r="B36" s="85" t="s">
        <v>45</v>
      </c>
      <c r="C36" s="614" t="str">
        <f>'Finansiniai duomenys'!C16</f>
        <v>Tauragės rajono savivaldybė</v>
      </c>
      <c r="D36" s="615"/>
      <c r="E36" s="117">
        <f>'Finansiniai duomenys'!E16</f>
        <v>0.39100000000000001</v>
      </c>
      <c r="F36" s="116"/>
      <c r="G36" s="116"/>
      <c r="H36" s="33" t="s">
        <v>55</v>
      </c>
      <c r="I36" s="33"/>
    </row>
    <row r="37" spans="1:9" x14ac:dyDescent="0.2">
      <c r="A37" s="116"/>
      <c r="B37" s="85" t="s">
        <v>49</v>
      </c>
      <c r="C37" s="614" t="str">
        <f>'Finansiniai duomenys'!C17</f>
        <v>Jurbarko rajono savivaldybė</v>
      </c>
      <c r="D37" s="615"/>
      <c r="E37" s="117">
        <f>'Finansiniai duomenys'!E17</f>
        <v>0.27879999999999999</v>
      </c>
      <c r="F37" s="116"/>
      <c r="G37" s="116"/>
      <c r="H37" s="33" t="s">
        <v>58</v>
      </c>
      <c r="I37" s="33"/>
    </row>
    <row r="38" spans="1:9" x14ac:dyDescent="0.2">
      <c r="A38" s="116"/>
      <c r="B38" s="85" t="s">
        <v>51</v>
      </c>
      <c r="C38" s="614" t="e">
        <f>'Finansiniai duomenys'!#REF!</f>
        <v>#REF!</v>
      </c>
      <c r="D38" s="615"/>
      <c r="E38" s="117" t="e">
        <f>'Finansiniai duomenys'!#REF!</f>
        <v>#REF!</v>
      </c>
      <c r="F38" s="116"/>
      <c r="G38" s="116"/>
      <c r="H38" s="29" t="s">
        <v>63</v>
      </c>
      <c r="I38" s="33"/>
    </row>
    <row r="39" spans="1:9" x14ac:dyDescent="0.2">
      <c r="A39" s="116"/>
      <c r="B39" s="85" t="s">
        <v>54</v>
      </c>
      <c r="C39" s="614" t="e">
        <f>'Finansiniai duomenys'!#REF!</f>
        <v>#REF!</v>
      </c>
      <c r="D39" s="615"/>
      <c r="E39" s="117" t="e">
        <f>'Finansiniai duomenys'!#REF!</f>
        <v>#REF!</v>
      </c>
      <c r="F39" s="116"/>
      <c r="G39" s="116"/>
      <c r="H39" s="29" t="s">
        <v>65</v>
      </c>
    </row>
    <row r="40" spans="1:9" x14ac:dyDescent="0.2">
      <c r="A40" s="116"/>
      <c r="B40" s="85" t="s">
        <v>57</v>
      </c>
      <c r="C40" s="614" t="e">
        <f>'Finansiniai duomenys'!#REF!</f>
        <v>#REF!</v>
      </c>
      <c r="D40" s="615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61</v>
      </c>
      <c r="C41" s="563" t="s">
        <v>62</v>
      </c>
      <c r="D41" s="564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67</v>
      </c>
      <c r="C43" s="616">
        <f>'Finansiniai duomenys'!C23</f>
        <v>1</v>
      </c>
      <c r="D43" s="616"/>
      <c r="E43" s="616"/>
      <c r="F43" s="116"/>
      <c r="G43" s="116"/>
    </row>
    <row r="44" spans="1:9" ht="24" x14ac:dyDescent="0.2">
      <c r="A44" s="116"/>
      <c r="B44" s="86" t="s">
        <v>428</v>
      </c>
      <c r="C44" s="617" t="str">
        <f>'Finansiniai duomenys'!C24</f>
        <v>Tauragės rajono savivaldybė</v>
      </c>
      <c r="D44" s="617"/>
      <c r="E44" s="617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18" t="e">
        <f>'Finansiniai duomenys'!#REF!</f>
        <v>#REF!</v>
      </c>
      <c r="D46" s="618"/>
      <c r="E46" s="618"/>
      <c r="F46" s="116"/>
      <c r="G46" s="116"/>
    </row>
    <row r="47" spans="1:9" ht="41.25" customHeight="1" x14ac:dyDescent="0.2">
      <c r="A47" s="116"/>
      <c r="B47" s="87" t="s">
        <v>77</v>
      </c>
      <c r="C47" s="619" t="e">
        <f>'Finansiniai duomenys'!#REF!</f>
        <v>#REF!</v>
      </c>
      <c r="D47" s="619"/>
      <c r="E47" s="619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81" t="s">
        <v>80</v>
      </c>
      <c r="D49" s="581"/>
      <c r="E49" s="581"/>
      <c r="F49" s="116"/>
      <c r="G49" s="116"/>
      <c r="H49" s="35"/>
    </row>
    <row r="50" spans="1:12" s="35" customFormat="1" ht="12" customHeight="1" x14ac:dyDescent="0.2">
      <c r="A50" s="122"/>
      <c r="B50" s="133"/>
      <c r="C50" s="583"/>
      <c r="D50" s="583"/>
      <c r="E50" s="58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73" t="s">
        <v>85</v>
      </c>
      <c r="D51" s="573"/>
      <c r="E51" s="573"/>
      <c r="F51" s="116"/>
      <c r="G51" s="116"/>
    </row>
    <row r="52" spans="1:12" x14ac:dyDescent="0.2">
      <c r="A52" s="116"/>
      <c r="B52" s="33"/>
      <c r="C52" s="575" t="s">
        <v>87</v>
      </c>
      <c r="D52" s="575"/>
      <c r="E52" s="575"/>
      <c r="F52" s="116"/>
      <c r="G52" s="116"/>
    </row>
    <row r="53" spans="1:12" ht="12.75" thickBot="1" x14ac:dyDescent="0.25">
      <c r="A53" s="116"/>
      <c r="B53" s="88" t="s">
        <v>89</v>
      </c>
      <c r="C53" s="36" t="s">
        <v>429</v>
      </c>
      <c r="D53" s="36"/>
      <c r="E53" s="36" t="s">
        <v>430</v>
      </c>
      <c r="F53" s="116"/>
      <c r="G53" s="116"/>
    </row>
    <row r="54" spans="1:12" x14ac:dyDescent="0.2">
      <c r="A54" s="116"/>
      <c r="B54" s="89" t="s">
        <v>93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96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98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100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103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105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107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109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112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114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116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122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124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126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431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130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132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134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136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138</v>
      </c>
      <c r="C74" s="4"/>
      <c r="D74" s="33"/>
      <c r="E74" s="79"/>
      <c r="F74" s="116"/>
      <c r="G74" s="116"/>
    </row>
    <row r="75" spans="1:12" x14ac:dyDescent="0.2">
      <c r="A75" s="116"/>
      <c r="B75" s="93" t="s">
        <v>432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140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433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146</v>
      </c>
      <c r="C79" s="4"/>
      <c r="D79" s="47"/>
      <c r="E79" s="11"/>
      <c r="F79" s="116"/>
      <c r="G79" s="116"/>
    </row>
    <row r="80" spans="1:12" x14ac:dyDescent="0.2">
      <c r="A80" s="116"/>
      <c r="B80" s="97" t="s">
        <v>434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161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163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167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170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173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177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180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182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184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189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191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193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196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435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198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202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436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437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213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438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219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439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440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228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231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236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239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243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247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441</v>
      </c>
      <c r="C125" s="61" t="s">
        <v>442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249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443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261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263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265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444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445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446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272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274</v>
      </c>
      <c r="C139" s="571"/>
      <c r="D139" s="571"/>
      <c r="E139" s="571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280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282</v>
      </c>
      <c r="C144" s="577"/>
      <c r="D144" s="577"/>
      <c r="E144" s="577"/>
      <c r="F144" s="116"/>
      <c r="G144" s="116"/>
    </row>
    <row r="145" spans="1:7" x14ac:dyDescent="0.2">
      <c r="A145" s="116"/>
      <c r="B145" s="33" t="s">
        <v>284</v>
      </c>
      <c r="C145" s="579"/>
      <c r="D145" s="579"/>
      <c r="E145" s="579"/>
      <c r="F145" s="116"/>
      <c r="G145" s="116"/>
    </row>
    <row r="146" spans="1:7" ht="24" x14ac:dyDescent="0.2">
      <c r="A146" s="116"/>
      <c r="B146" s="114" t="s">
        <v>287</v>
      </c>
      <c r="C146" s="567"/>
      <c r="D146" s="567"/>
      <c r="E146" s="567"/>
      <c r="F146" s="116"/>
      <c r="G146" s="116"/>
    </row>
    <row r="147" spans="1:7" ht="30" customHeight="1" x14ac:dyDescent="0.2">
      <c r="A147" s="116"/>
      <c r="B147" s="115" t="s">
        <v>447</v>
      </c>
      <c r="C147" s="569"/>
      <c r="D147" s="569"/>
      <c r="E147" s="569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topLeftCell="A58" zoomScale="110" zoomScaleNormal="110" workbookViewId="0">
      <selection activeCell="H59" sqref="H59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24" t="s">
        <v>448</v>
      </c>
      <c r="C2" s="625"/>
      <c r="D2" s="625"/>
      <c r="E2" s="625"/>
      <c r="F2" s="625"/>
      <c r="G2" s="637" t="s">
        <v>449</v>
      </c>
      <c r="H2" s="637"/>
      <c r="I2" s="638"/>
    </row>
    <row r="3" spans="2:12" ht="51" customHeight="1" x14ac:dyDescent="0.25">
      <c r="B3" s="622" t="s">
        <v>450</v>
      </c>
      <c r="C3" s="623"/>
      <c r="D3" s="623"/>
      <c r="E3" s="623"/>
      <c r="F3" s="623"/>
      <c r="G3" s="370" t="s">
        <v>408</v>
      </c>
      <c r="H3" s="307"/>
      <c r="I3" s="299"/>
    </row>
    <row r="4" spans="2:12" s="12" customFormat="1" x14ac:dyDescent="0.25">
      <c r="B4" s="437" t="s">
        <v>14</v>
      </c>
      <c r="C4" s="652" t="str">
        <f>'Finansiniai duomenys'!C8</f>
        <v>UAB Tauragės regiono atliekų tvarkymo centras</v>
      </c>
      <c r="D4" s="652"/>
      <c r="E4" s="652"/>
      <c r="F4" s="652"/>
      <c r="G4" s="652"/>
      <c r="H4" s="652"/>
      <c r="I4" s="651"/>
      <c r="K4"/>
    </row>
    <row r="5" spans="2:12" s="12" customFormat="1" x14ac:dyDescent="0.25">
      <c r="B5" s="437" t="s">
        <v>17</v>
      </c>
      <c r="C5" s="650" t="str">
        <f>IFERROR(VLOOKUP(C4,'Finansiniai duomenys'!R2:T232,3,FALSE),"")</f>
        <v>Tauragės rajono savivaldybė</v>
      </c>
      <c r="D5" s="650"/>
      <c r="E5" s="650"/>
      <c r="F5" s="650"/>
      <c r="G5" s="650"/>
      <c r="H5" s="650"/>
      <c r="I5" s="651"/>
      <c r="K5"/>
    </row>
    <row r="6" spans="2:12" s="12" customFormat="1" x14ac:dyDescent="0.25">
      <c r="B6" s="437" t="s">
        <v>22</v>
      </c>
      <c r="C6" s="650">
        <f>IFERROR(VLOOKUP(C4,'Finansiniai duomenys'!R2:T232,2,FALSE),"")</f>
        <v>179901854</v>
      </c>
      <c r="D6" s="650"/>
      <c r="E6" s="650"/>
      <c r="F6" s="650"/>
      <c r="G6" s="650"/>
      <c r="H6" s="650"/>
      <c r="I6" s="651"/>
      <c r="K6"/>
    </row>
    <row r="7" spans="2:12" x14ac:dyDescent="0.25">
      <c r="B7" s="437" t="s">
        <v>424</v>
      </c>
      <c r="C7" s="650" t="str">
        <f>IFERROR(VLOOKUP(C4,'Finansiniai duomenys'!R2:V232,5,FALSE),"")</f>
        <v>RATC</v>
      </c>
      <c r="D7" s="650"/>
      <c r="E7" s="650"/>
      <c r="F7" s="650"/>
      <c r="G7" s="650"/>
      <c r="H7" s="650"/>
      <c r="I7" s="651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451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53" t="s">
        <v>452</v>
      </c>
      <c r="D13" s="654"/>
      <c r="E13" s="82"/>
      <c r="F13" s="639" t="s">
        <v>250</v>
      </c>
      <c r="G13" s="639"/>
      <c r="H13" s="639"/>
      <c r="I13" s="299"/>
    </row>
    <row r="14" spans="2:12" x14ac:dyDescent="0.25">
      <c r="B14" s="369"/>
      <c r="C14" s="387" t="s">
        <v>453</v>
      </c>
      <c r="D14" s="82"/>
      <c r="E14" s="82"/>
      <c r="F14" s="640" t="s">
        <v>585</v>
      </c>
      <c r="G14" s="640"/>
      <c r="H14" s="640"/>
      <c r="I14" s="299"/>
    </row>
    <row r="15" spans="2:12" x14ac:dyDescent="0.25">
      <c r="B15" s="369"/>
      <c r="C15" s="369" t="s">
        <v>454</v>
      </c>
      <c r="D15" s="82"/>
      <c r="E15" s="82"/>
      <c r="F15" s="640" t="s">
        <v>250</v>
      </c>
      <c r="G15" s="640"/>
      <c r="H15" s="640"/>
      <c r="I15" s="299"/>
    </row>
    <row r="16" spans="2:12" ht="26.25" customHeight="1" x14ac:dyDescent="0.25">
      <c r="B16" s="369"/>
      <c r="C16" s="655" t="s">
        <v>455</v>
      </c>
      <c r="D16" s="656"/>
      <c r="E16" s="393"/>
      <c r="F16" s="663" t="s">
        <v>250</v>
      </c>
      <c r="G16" s="661"/>
      <c r="H16" s="662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456</v>
      </c>
      <c r="D19" s="82"/>
      <c r="E19" s="393"/>
      <c r="F19" s="641" t="s">
        <v>254</v>
      </c>
      <c r="G19" s="642"/>
      <c r="H19" s="643"/>
      <c r="I19" s="299"/>
    </row>
    <row r="20" spans="2:9" x14ac:dyDescent="0.25">
      <c r="B20" s="549"/>
      <c r="C20" s="34" t="s">
        <v>457</v>
      </c>
      <c r="D20" s="82"/>
      <c r="E20" s="82"/>
      <c r="F20" s="657"/>
      <c r="G20" s="658"/>
      <c r="H20" s="659"/>
      <c r="I20" s="299"/>
    </row>
    <row r="21" spans="2:9" x14ac:dyDescent="0.25">
      <c r="B21" s="549"/>
      <c r="C21" s="394" t="s">
        <v>458</v>
      </c>
      <c r="D21" s="395"/>
      <c r="E21" s="396"/>
      <c r="F21" s="644"/>
      <c r="G21" s="645"/>
      <c r="H21" s="646"/>
      <c r="I21" s="397"/>
    </row>
    <row r="22" spans="2:9" x14ac:dyDescent="0.25">
      <c r="B22" s="549"/>
      <c r="C22" s="82" t="s">
        <v>459</v>
      </c>
      <c r="D22" s="398"/>
      <c r="E22" s="393"/>
      <c r="F22" s="647"/>
      <c r="G22" s="648"/>
      <c r="H22" s="649"/>
      <c r="I22" s="299"/>
    </row>
    <row r="23" spans="2:9" x14ac:dyDescent="0.25">
      <c r="B23" s="549"/>
      <c r="C23" s="82" t="s">
        <v>460</v>
      </c>
      <c r="D23" s="398"/>
      <c r="E23" s="393"/>
      <c r="F23" s="671"/>
      <c r="G23" s="671"/>
      <c r="H23" s="672"/>
      <c r="I23" s="299"/>
    </row>
    <row r="24" spans="2:9" ht="15.75" thickBot="1" x14ac:dyDescent="0.3">
      <c r="B24" s="549"/>
      <c r="C24" s="399" t="s">
        <v>461</v>
      </c>
      <c r="D24" s="400"/>
      <c r="E24" s="401"/>
      <c r="F24" s="647"/>
      <c r="G24" s="648"/>
      <c r="H24" s="64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462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463</v>
      </c>
      <c r="D28" s="398"/>
      <c r="E28" s="393"/>
      <c r="F28" s="665" t="s">
        <v>254</v>
      </c>
      <c r="G28" s="666"/>
      <c r="H28" s="667"/>
      <c r="I28" s="299"/>
    </row>
    <row r="29" spans="2:9" x14ac:dyDescent="0.25">
      <c r="B29" s="549"/>
      <c r="C29" s="82" t="s">
        <v>464</v>
      </c>
      <c r="D29" s="398"/>
      <c r="E29" s="82"/>
      <c r="F29" s="660"/>
      <c r="G29" s="661"/>
      <c r="H29" s="662"/>
      <c r="I29" s="299"/>
    </row>
    <row r="30" spans="2:9" ht="35.25" customHeight="1" thickBot="1" x14ac:dyDescent="0.3">
      <c r="B30" s="549"/>
      <c r="C30" s="664" t="s">
        <v>465</v>
      </c>
      <c r="D30" s="664"/>
      <c r="E30" s="491"/>
      <c r="F30" s="668"/>
      <c r="G30" s="669"/>
      <c r="H30" s="670"/>
      <c r="I30" s="299"/>
    </row>
    <row r="31" spans="2:9" ht="50.25" customHeight="1" x14ac:dyDescent="0.25">
      <c r="B31" s="369"/>
      <c r="C31" s="655" t="s">
        <v>466</v>
      </c>
      <c r="D31" s="656"/>
      <c r="E31" s="393"/>
      <c r="F31" s="663"/>
      <c r="G31" s="661"/>
      <c r="H31" s="662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467</v>
      </c>
      <c r="D34" s="534"/>
      <c r="E34" s="535"/>
      <c r="F34" s="542" t="s">
        <v>90</v>
      </c>
      <c r="G34" s="535"/>
      <c r="H34" s="543" t="s">
        <v>91</v>
      </c>
      <c r="I34" s="536"/>
    </row>
    <row r="35" spans="2:9" ht="18" customHeight="1" x14ac:dyDescent="0.25">
      <c r="B35" s="549"/>
      <c r="C35" s="544" t="s">
        <v>468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469</v>
      </c>
      <c r="D36" s="411"/>
      <c r="E36" s="82"/>
      <c r="F36" s="547">
        <f>'Finansiniai duomenys'!C34</f>
        <v>2769.14</v>
      </c>
      <c r="G36" s="82"/>
      <c r="H36" s="547">
        <f>'Finansiniai duomenys'!E34</f>
        <v>3677.69</v>
      </c>
      <c r="I36" s="299"/>
    </row>
    <row r="37" spans="2:9" x14ac:dyDescent="0.25">
      <c r="B37" s="549"/>
      <c r="C37" s="546" t="s">
        <v>470</v>
      </c>
      <c r="D37" s="559" t="s">
        <v>586</v>
      </c>
      <c r="E37" s="82"/>
      <c r="F37" s="560">
        <v>2389.1</v>
      </c>
      <c r="G37" s="82"/>
      <c r="H37" s="560">
        <v>3025.1</v>
      </c>
      <c r="I37" s="299"/>
    </row>
    <row r="38" spans="2:9" x14ac:dyDescent="0.25">
      <c r="B38" s="549"/>
      <c r="C38" s="546" t="s">
        <v>471</v>
      </c>
      <c r="D38" s="559" t="s">
        <v>587</v>
      </c>
      <c r="E38" s="82"/>
      <c r="F38" s="560">
        <v>335.3</v>
      </c>
      <c r="G38" s="82"/>
      <c r="H38" s="560">
        <v>538.4</v>
      </c>
      <c r="I38" s="299"/>
    </row>
    <row r="39" spans="2:9" x14ac:dyDescent="0.25">
      <c r="B39" s="549"/>
      <c r="C39" s="546" t="s">
        <v>472</v>
      </c>
      <c r="D39" s="559" t="s">
        <v>588</v>
      </c>
      <c r="E39" s="82"/>
      <c r="F39" s="560">
        <v>44.7</v>
      </c>
      <c r="G39" s="82"/>
      <c r="H39" s="560">
        <v>91.9</v>
      </c>
      <c r="I39" s="299"/>
    </row>
    <row r="40" spans="2:9" x14ac:dyDescent="0.25">
      <c r="B40" s="549"/>
      <c r="C40" s="546" t="s">
        <v>473</v>
      </c>
      <c r="D40" s="559" t="s">
        <v>589</v>
      </c>
      <c r="E40" s="82"/>
      <c r="F40" s="560">
        <v>0</v>
      </c>
      <c r="G40" s="82"/>
      <c r="H40" s="560">
        <v>16.5</v>
      </c>
      <c r="I40" s="299"/>
    </row>
    <row r="41" spans="2:9" x14ac:dyDescent="0.25">
      <c r="B41" s="549"/>
      <c r="C41" s="546" t="s">
        <v>474</v>
      </c>
      <c r="D41" s="559" t="s">
        <v>590</v>
      </c>
      <c r="E41" s="82"/>
      <c r="F41" s="560">
        <v>0</v>
      </c>
      <c r="G41" s="82"/>
      <c r="H41" s="560">
        <v>5.8</v>
      </c>
      <c r="I41" s="299"/>
    </row>
    <row r="42" spans="2:9" x14ac:dyDescent="0.25">
      <c r="B42" s="549"/>
      <c r="C42" s="546" t="s">
        <v>475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476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477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478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479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480</v>
      </c>
      <c r="D47" s="411"/>
      <c r="E47" s="82"/>
      <c r="F47" s="547">
        <f>F36-F37-F38-F39-F40-F44-F45-F46-F41-F43</f>
        <v>3.9999999999949409E-2</v>
      </c>
      <c r="G47" s="82"/>
      <c r="H47" s="547">
        <f>H36-H37-H38-H39-H40-H44-H45-H46-H41-H43</f>
        <v>-9.9999999998372502E-3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16</v>
      </c>
      <c r="D50" s="424"/>
      <c r="E50" s="376"/>
      <c r="F50" s="377" t="s">
        <v>90</v>
      </c>
      <c r="G50" s="378"/>
      <c r="H50" s="439" t="s">
        <v>91</v>
      </c>
      <c r="I50" s="441"/>
    </row>
    <row r="51" spans="2:9" ht="16.5" thickTop="1" thickBot="1" x14ac:dyDescent="0.3">
      <c r="B51" s="369"/>
      <c r="C51" s="476" t="s">
        <v>481</v>
      </c>
      <c r="D51" s="477"/>
      <c r="E51" s="478"/>
      <c r="F51" s="520">
        <v>308.2</v>
      </c>
      <c r="G51" s="479"/>
      <c r="H51" s="520">
        <v>1271.2</v>
      </c>
      <c r="I51" s="480"/>
    </row>
    <row r="52" spans="2:9" ht="15.75" thickBot="1" x14ac:dyDescent="0.3">
      <c r="B52" s="369"/>
      <c r="C52" s="483" t="s">
        <v>482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483</v>
      </c>
      <c r="D53" s="82"/>
      <c r="E53" s="82"/>
      <c r="F53" s="511">
        <v>296.8</v>
      </c>
      <c r="G53" s="82"/>
      <c r="H53" s="511">
        <v>1246.5</v>
      </c>
      <c r="I53" s="299"/>
    </row>
    <row r="54" spans="2:9" x14ac:dyDescent="0.25">
      <c r="B54" s="369"/>
      <c r="C54" s="369" t="s">
        <v>484</v>
      </c>
      <c r="D54" s="82"/>
      <c r="E54" s="82"/>
      <c r="F54" s="511">
        <v>0</v>
      </c>
      <c r="G54" s="82"/>
      <c r="H54" s="511">
        <v>0</v>
      </c>
      <c r="I54" s="299"/>
    </row>
    <row r="55" spans="2:9" x14ac:dyDescent="0.25">
      <c r="B55" s="369"/>
      <c r="C55" s="369" t="s">
        <v>485</v>
      </c>
      <c r="D55" s="82"/>
      <c r="E55" s="82"/>
      <c r="F55" s="511">
        <v>1.2</v>
      </c>
      <c r="G55" s="82"/>
      <c r="H55" s="511">
        <v>15.4</v>
      </c>
      <c r="I55" s="299"/>
    </row>
    <row r="56" spans="2:9" x14ac:dyDescent="0.25">
      <c r="B56" s="369"/>
      <c r="C56" s="369" t="s">
        <v>486</v>
      </c>
      <c r="D56" s="82"/>
      <c r="E56" s="82"/>
      <c r="F56" s="511">
        <v>10.199999999999999</v>
      </c>
      <c r="G56" s="82"/>
      <c r="H56" s="511">
        <v>3.9</v>
      </c>
      <c r="I56" s="299"/>
    </row>
    <row r="57" spans="2:9" ht="15.75" thickBot="1" x14ac:dyDescent="0.3">
      <c r="B57" s="369"/>
      <c r="C57" s="388" t="s">
        <v>487</v>
      </c>
      <c r="D57" s="389"/>
      <c r="E57" s="389"/>
      <c r="F57" s="512">
        <v>0</v>
      </c>
      <c r="G57" s="389"/>
      <c r="H57" s="512">
        <v>5.4</v>
      </c>
      <c r="I57" s="390"/>
    </row>
    <row r="58" spans="2:9" ht="15.75" thickBot="1" x14ac:dyDescent="0.3">
      <c r="B58" s="369"/>
      <c r="C58" s="458" t="s">
        <v>488</v>
      </c>
      <c r="D58" s="451"/>
      <c r="E58" s="451"/>
      <c r="F58" s="513">
        <v>29</v>
      </c>
      <c r="G58" s="451"/>
      <c r="H58" s="513">
        <v>28.9</v>
      </c>
      <c r="I58" s="463"/>
    </row>
    <row r="59" spans="2:9" ht="15.75" thickBot="1" x14ac:dyDescent="0.3">
      <c r="B59" s="369"/>
      <c r="C59" s="481" t="s">
        <v>489</v>
      </c>
      <c r="D59" s="451"/>
      <c r="E59" s="451"/>
      <c r="F59" s="513">
        <v>19.7</v>
      </c>
      <c r="G59" s="451"/>
      <c r="H59" s="513">
        <v>18.8</v>
      </c>
      <c r="I59" s="482"/>
    </row>
    <row r="60" spans="2:9" ht="15.75" thickBot="1" x14ac:dyDescent="0.3">
      <c r="B60" s="369"/>
      <c r="C60" s="408" t="s">
        <v>490</v>
      </c>
      <c r="D60" s="409"/>
      <c r="E60" s="409"/>
      <c r="F60" s="514">
        <v>8</v>
      </c>
      <c r="G60" s="409"/>
      <c r="H60" s="514">
        <v>3.2</v>
      </c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12</v>
      </c>
      <c r="D62" s="413"/>
      <c r="E62" s="414"/>
      <c r="F62" s="415" t="s">
        <v>90</v>
      </c>
      <c r="G62" s="416"/>
      <c r="H62" s="415" t="s">
        <v>91</v>
      </c>
      <c r="I62" s="417"/>
    </row>
    <row r="63" spans="2:9" ht="15.75" thickTop="1" x14ac:dyDescent="0.25">
      <c r="B63" s="549"/>
      <c r="C63" s="394" t="s">
        <v>491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492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493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494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495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496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497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498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</v>
      </c>
      <c r="D72" s="375"/>
      <c r="E72" s="376"/>
      <c r="F72" s="439" t="s">
        <v>90</v>
      </c>
      <c r="G72" s="440"/>
      <c r="H72" s="439" t="s">
        <v>91</v>
      </c>
      <c r="I72" s="441"/>
    </row>
    <row r="73" spans="2:10" ht="15.75" thickTop="1" x14ac:dyDescent="0.25">
      <c r="B73" s="369"/>
      <c r="C73" s="367" t="s">
        <v>499</v>
      </c>
      <c r="D73" s="368"/>
      <c r="E73" s="368"/>
      <c r="F73" s="515"/>
      <c r="G73" s="368"/>
      <c r="H73" s="518"/>
      <c r="I73" s="438"/>
    </row>
    <row r="74" spans="2:10" ht="15.75" thickBot="1" x14ac:dyDescent="0.3">
      <c r="B74" s="369"/>
      <c r="C74" s="388" t="s">
        <v>500</v>
      </c>
      <c r="D74" s="389"/>
      <c r="E74" s="389"/>
      <c r="F74" s="512"/>
      <c r="G74" s="389"/>
      <c r="H74" s="517"/>
      <c r="I74" s="390"/>
    </row>
    <row r="75" spans="2:10" ht="15.75" thickBot="1" x14ac:dyDescent="0.3">
      <c r="B75" s="369"/>
      <c r="C75" s="458" t="s">
        <v>501</v>
      </c>
      <c r="D75" s="469"/>
      <c r="E75" s="451"/>
      <c r="F75" s="513"/>
      <c r="G75" s="451"/>
      <c r="H75" s="519"/>
      <c r="I75" s="463"/>
    </row>
    <row r="76" spans="2:10" x14ac:dyDescent="0.25">
      <c r="B76" s="369"/>
      <c r="C76" s="464" t="s">
        <v>502</v>
      </c>
      <c r="D76" s="82"/>
      <c r="E76" s="82"/>
      <c r="F76" s="516"/>
      <c r="G76" s="82"/>
      <c r="H76" s="516"/>
      <c r="I76" s="386"/>
    </row>
    <row r="77" spans="2:10" ht="15.75" thickBot="1" x14ac:dyDescent="0.3">
      <c r="B77" s="369"/>
      <c r="C77" s="467" t="s">
        <v>503</v>
      </c>
      <c r="D77" s="389"/>
      <c r="E77" s="389"/>
      <c r="F77" s="517"/>
      <c r="G77" s="389"/>
      <c r="H77" s="517"/>
      <c r="I77" s="468"/>
    </row>
    <row r="78" spans="2:10" x14ac:dyDescent="0.25">
      <c r="B78" s="369"/>
      <c r="C78" s="464" t="s">
        <v>504</v>
      </c>
      <c r="D78" s="300"/>
      <c r="E78" s="300"/>
      <c r="F78" s="516"/>
      <c r="G78" s="300"/>
      <c r="H78" s="516"/>
      <c r="I78" s="386"/>
    </row>
    <row r="79" spans="2:10" ht="15.75" thickBot="1" x14ac:dyDescent="0.3">
      <c r="B79" s="369"/>
      <c r="C79" s="467" t="s">
        <v>505</v>
      </c>
      <c r="D79" s="490"/>
      <c r="E79" s="490"/>
      <c r="F79" s="517"/>
      <c r="G79" s="490"/>
      <c r="H79" s="517"/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7</v>
      </c>
      <c r="D81" s="413"/>
      <c r="E81" s="414"/>
      <c r="F81" s="415" t="s">
        <v>90</v>
      </c>
      <c r="G81" s="416"/>
      <c r="H81" s="415" t="s">
        <v>91</v>
      </c>
      <c r="I81" s="417"/>
    </row>
    <row r="82" spans="1:9" ht="15.75" thickBot="1" x14ac:dyDescent="0.3">
      <c r="A82" s="429"/>
      <c r="B82" s="369"/>
      <c r="C82" s="453" t="s">
        <v>506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507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508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509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510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511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512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513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514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515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516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517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272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518</v>
      </c>
      <c r="D96" s="82"/>
      <c r="E96" s="82"/>
      <c r="F96" s="628"/>
      <c r="G96" s="628"/>
      <c r="H96" s="629"/>
      <c r="I96" s="299"/>
    </row>
    <row r="97" spans="1:9" ht="15.75" thickBot="1" x14ac:dyDescent="0.3">
      <c r="A97" s="429"/>
      <c r="B97" s="369"/>
      <c r="C97" s="408"/>
      <c r="D97" s="409"/>
      <c r="E97" s="409"/>
      <c r="F97" s="630"/>
      <c r="G97" s="630"/>
      <c r="H97" s="631"/>
      <c r="I97" s="410"/>
    </row>
    <row r="98" spans="1:9" ht="15.75" thickTop="1" x14ac:dyDescent="0.25">
      <c r="A98" s="429"/>
      <c r="B98" s="369"/>
      <c r="C98" s="428" t="s">
        <v>280</v>
      </c>
      <c r="D98" s="82"/>
      <c r="E98" s="82"/>
      <c r="F98" s="632"/>
      <c r="G98" s="632"/>
      <c r="H98" s="633"/>
      <c r="I98" s="299"/>
    </row>
    <row r="99" spans="1:9" x14ac:dyDescent="0.25">
      <c r="A99" s="429"/>
      <c r="B99" s="369"/>
      <c r="C99" s="369" t="s">
        <v>282</v>
      </c>
      <c r="D99" s="82"/>
      <c r="E99" s="82"/>
      <c r="F99" s="634" t="s">
        <v>591</v>
      </c>
      <c r="G99" s="635"/>
      <c r="H99" s="636"/>
      <c r="I99" s="299"/>
    </row>
    <row r="100" spans="1:9" x14ac:dyDescent="0.25">
      <c r="A100" s="429"/>
      <c r="B100" s="369"/>
      <c r="C100" s="369" t="s">
        <v>284</v>
      </c>
      <c r="D100" s="82"/>
      <c r="E100" s="82"/>
      <c r="F100" s="635" t="s">
        <v>592</v>
      </c>
      <c r="G100" s="635"/>
      <c r="H100" s="636"/>
      <c r="I100" s="299"/>
    </row>
    <row r="101" spans="1:9" ht="18" customHeight="1" x14ac:dyDescent="0.25">
      <c r="A101" s="429"/>
      <c r="B101" s="369"/>
      <c r="C101" s="369" t="s">
        <v>287</v>
      </c>
      <c r="D101" s="82"/>
      <c r="E101" s="82"/>
      <c r="F101" s="635" t="s">
        <v>593</v>
      </c>
      <c r="G101" s="635"/>
      <c r="H101" s="636"/>
      <c r="I101" s="299"/>
    </row>
    <row r="102" spans="1:9" ht="15.75" thickBot="1" x14ac:dyDescent="0.3">
      <c r="A102" s="429"/>
      <c r="B102" s="369"/>
      <c r="C102" s="408" t="s">
        <v>519</v>
      </c>
      <c r="D102" s="409"/>
      <c r="E102" s="409"/>
      <c r="F102" s="626"/>
      <c r="G102" s="626"/>
      <c r="H102" s="627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fg1c5EDkxGZwe/vdgMiXpAo9KQrxUL65to4AZvc+n1BzxkvcKF5+3z8cHJtdewnUe7gG/4z/kAWU7iQSU4d1Ow==" saltValue="0QsG/XVWyrOlFoYERBOzWQ==" spinCount="100000" sheet="1" selectLockedCells="1"/>
  <protectedRanges>
    <protectedRange sqref="C4:I7" name="Range1"/>
  </protectedRanges>
  <mergeCells count="31"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520</v>
      </c>
      <c r="D3" s="13"/>
      <c r="E3" s="13"/>
      <c r="F3" s="13"/>
      <c r="G3" s="13"/>
      <c r="H3" s="14"/>
      <c r="I3" s="13"/>
      <c r="J3" s="13"/>
      <c r="K3" s="704" t="s">
        <v>449</v>
      </c>
      <c r="L3" s="705"/>
      <c r="M3" s="217"/>
    </row>
    <row r="4" spans="2:15" ht="15" customHeight="1" x14ac:dyDescent="0.25">
      <c r="B4" s="216"/>
      <c r="C4" s="128" t="s">
        <v>521</v>
      </c>
      <c r="D4" s="13"/>
      <c r="E4" s="13"/>
      <c r="F4" s="13"/>
      <c r="G4" s="13"/>
      <c r="H4" s="14"/>
      <c r="I4" s="13"/>
      <c r="J4" s="13"/>
      <c r="K4" s="323" t="s">
        <v>522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710" t="s">
        <v>523</v>
      </c>
      <c r="D6" s="711"/>
      <c r="E6" s="711"/>
      <c r="F6" s="711"/>
      <c r="G6" s="711"/>
      <c r="H6" s="711"/>
      <c r="I6" s="711"/>
      <c r="J6" s="711"/>
      <c r="K6" s="711"/>
      <c r="L6" s="711"/>
      <c r="M6" s="712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706" t="s">
        <v>14</v>
      </c>
      <c r="D9" s="707"/>
      <c r="E9" s="708" t="str">
        <f>'Finansiniai duomenys'!C8</f>
        <v>UAB Tauragės regiono atliekų tvarkymo centras</v>
      </c>
      <c r="F9" s="708"/>
      <c r="G9" s="708"/>
      <c r="H9" s="708"/>
      <c r="I9" s="708"/>
      <c r="J9" s="708"/>
      <c r="K9" s="13"/>
      <c r="L9" s="13"/>
      <c r="M9" s="217"/>
    </row>
    <row r="10" spans="2:15" ht="15.75" thickBot="1" x14ac:dyDescent="0.3">
      <c r="B10" s="216"/>
      <c r="C10" s="706" t="s">
        <v>17</v>
      </c>
      <c r="D10" s="707"/>
      <c r="E10" s="709" t="str">
        <f>'Finansiniai duomenys'!C9</f>
        <v>Tauragės rajono savivaldybė</v>
      </c>
      <c r="F10" s="709"/>
      <c r="G10" s="709"/>
      <c r="H10" s="709"/>
      <c r="I10" s="709"/>
      <c r="J10" s="709"/>
      <c r="K10" s="13"/>
      <c r="L10" s="13"/>
      <c r="M10" s="217"/>
    </row>
    <row r="11" spans="2:15" ht="15.75" thickBot="1" x14ac:dyDescent="0.3">
      <c r="B11" s="216"/>
      <c r="C11" s="706" t="s">
        <v>22</v>
      </c>
      <c r="D11" s="707"/>
      <c r="E11" s="709">
        <f>'Finansiniai duomenys'!C10</f>
        <v>179901854</v>
      </c>
      <c r="F11" s="709"/>
      <c r="G11" s="709"/>
      <c r="H11" s="709"/>
      <c r="I11" s="709"/>
      <c r="J11" s="709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524</v>
      </c>
    </row>
    <row r="14" spans="2:15" ht="38.25" customHeight="1" x14ac:dyDescent="0.25">
      <c r="B14" s="216"/>
      <c r="C14" s="677" t="s">
        <v>525</v>
      </c>
      <c r="D14" s="678"/>
      <c r="E14" s="647"/>
      <c r="F14" s="679"/>
      <c r="G14" s="242"/>
      <c r="H14" s="245"/>
      <c r="I14" s="675" t="s">
        <v>526</v>
      </c>
      <c r="J14" s="676"/>
      <c r="K14" s="647"/>
      <c r="L14" s="648"/>
      <c r="M14" s="218"/>
    </row>
    <row r="15" spans="2:15" ht="26.45" customHeight="1" thickBot="1" x14ac:dyDescent="0.3">
      <c r="B15" s="216"/>
      <c r="C15" s="677" t="s">
        <v>527</v>
      </c>
      <c r="D15" s="685"/>
      <c r="E15" s="685"/>
      <c r="F15" s="700"/>
      <c r="G15" s="136"/>
      <c r="H15" s="245"/>
      <c r="I15" s="682" t="s">
        <v>528</v>
      </c>
      <c r="J15" s="683"/>
      <c r="K15" s="683"/>
      <c r="L15" s="684"/>
      <c r="M15" s="219"/>
    </row>
    <row r="16" spans="2:15" ht="49.5" customHeight="1" thickBot="1" x14ac:dyDescent="0.3">
      <c r="B16" s="216"/>
      <c r="C16" s="677" t="s">
        <v>529</v>
      </c>
      <c r="D16" s="685"/>
      <c r="E16" s="698"/>
      <c r="F16" s="699"/>
      <c r="G16" s="137"/>
      <c r="H16" s="246"/>
      <c r="I16" s="675" t="s">
        <v>530</v>
      </c>
      <c r="J16" s="675"/>
      <c r="K16" s="673"/>
      <c r="L16" s="674"/>
      <c r="M16" s="218"/>
    </row>
    <row r="17" spans="2:13" ht="40.5" customHeight="1" x14ac:dyDescent="0.25">
      <c r="B17" s="216"/>
      <c r="C17" s="677" t="s">
        <v>531</v>
      </c>
      <c r="D17" s="685"/>
      <c r="E17" s="680"/>
      <c r="F17" s="681"/>
      <c r="G17" s="242"/>
      <c r="H17" s="246"/>
      <c r="I17" s="685" t="s">
        <v>531</v>
      </c>
      <c r="J17" s="685"/>
      <c r="K17" s="680"/>
      <c r="L17" s="681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694" t="s">
        <v>532</v>
      </c>
      <c r="D20" s="689"/>
      <c r="E20" s="689"/>
      <c r="F20" s="695"/>
      <c r="G20" s="19"/>
      <c r="H20" s="245"/>
      <c r="I20" s="689" t="s">
        <v>533</v>
      </c>
      <c r="J20" s="689"/>
      <c r="K20" s="689"/>
      <c r="L20" s="689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696" t="s">
        <v>534</v>
      </c>
      <c r="D22" s="690"/>
      <c r="E22" s="690"/>
      <c r="F22" s="697"/>
      <c r="G22" s="243"/>
      <c r="H22" s="245"/>
      <c r="I22" s="690" t="s">
        <v>535</v>
      </c>
      <c r="J22" s="690"/>
      <c r="K22" s="690"/>
      <c r="L22" s="690"/>
      <c r="M22" s="221"/>
    </row>
    <row r="23" spans="2:13" ht="24" x14ac:dyDescent="0.25">
      <c r="B23" s="216"/>
      <c r="C23" s="239" t="s">
        <v>536</v>
      </c>
      <c r="D23" s="240" t="s">
        <v>537</v>
      </c>
      <c r="E23" s="241" t="s">
        <v>538</v>
      </c>
      <c r="F23" s="239" t="s">
        <v>539</v>
      </c>
      <c r="G23" s="244"/>
      <c r="H23" s="247"/>
      <c r="I23" s="240" t="s">
        <v>536</v>
      </c>
      <c r="J23" s="239" t="s">
        <v>537</v>
      </c>
      <c r="K23" s="239" t="s">
        <v>538</v>
      </c>
      <c r="L23" s="239" t="s">
        <v>539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701" t="s">
        <v>272</v>
      </c>
      <c r="D85" s="701"/>
      <c r="E85" s="701"/>
      <c r="F85" s="701"/>
      <c r="G85" s="701"/>
      <c r="H85" s="701"/>
      <c r="I85" s="701"/>
      <c r="J85" s="701"/>
      <c r="K85" s="701"/>
      <c r="L85" s="701"/>
      <c r="M85" s="224"/>
    </row>
    <row r="86" spans="2:13" ht="66" customHeight="1" x14ac:dyDescent="0.25">
      <c r="B86" s="216"/>
      <c r="C86" s="693" t="s">
        <v>540</v>
      </c>
      <c r="D86" s="683"/>
      <c r="E86" s="683"/>
      <c r="F86" s="702"/>
      <c r="G86" s="702"/>
      <c r="H86" s="702"/>
      <c r="I86" s="702"/>
      <c r="J86" s="702"/>
      <c r="K86" s="702"/>
      <c r="L86" s="702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1" t="s">
        <v>280</v>
      </c>
      <c r="D88" s="692"/>
      <c r="E88" s="692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93" t="s">
        <v>282</v>
      </c>
      <c r="D89" s="683"/>
      <c r="E89" s="683"/>
      <c r="F89" s="703" t="s">
        <v>591</v>
      </c>
      <c r="G89" s="703"/>
      <c r="H89" s="703"/>
      <c r="I89" s="703"/>
      <c r="J89" s="703"/>
      <c r="K89" s="703"/>
      <c r="L89" s="703"/>
      <c r="M89" s="225"/>
    </row>
    <row r="90" spans="2:13" ht="15.75" customHeight="1" x14ac:dyDescent="0.25">
      <c r="B90" s="216"/>
      <c r="C90" s="693" t="s">
        <v>284</v>
      </c>
      <c r="D90" s="683"/>
      <c r="E90" s="683"/>
      <c r="F90" s="703" t="s">
        <v>592</v>
      </c>
      <c r="G90" s="703"/>
      <c r="H90" s="703"/>
      <c r="I90" s="703"/>
      <c r="J90" s="703"/>
      <c r="K90" s="703"/>
      <c r="L90" s="703"/>
      <c r="M90" s="225"/>
    </row>
    <row r="91" spans="2:13" ht="15.75" customHeight="1" x14ac:dyDescent="0.25">
      <c r="B91" s="216"/>
      <c r="C91" s="693" t="s">
        <v>287</v>
      </c>
      <c r="D91" s="683"/>
      <c r="E91" s="683"/>
      <c r="F91" s="703" t="s">
        <v>593</v>
      </c>
      <c r="G91" s="703"/>
      <c r="H91" s="703"/>
      <c r="I91" s="703"/>
      <c r="J91" s="703"/>
      <c r="K91" s="703"/>
      <c r="L91" s="703"/>
      <c r="M91" s="225"/>
    </row>
    <row r="92" spans="2:13" ht="21" customHeight="1" x14ac:dyDescent="0.25">
      <c r="B92" s="216"/>
      <c r="C92" s="686" t="s">
        <v>289</v>
      </c>
      <c r="D92" s="675"/>
      <c r="E92" s="675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87"/>
      <c r="D93" s="688"/>
      <c r="E93" s="688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zoomScale="80" zoomScaleNormal="80" workbookViewId="0">
      <selection activeCell="H75" sqref="H75:J75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541</v>
      </c>
      <c r="O2" s="300"/>
      <c r="P2" s="300"/>
      <c r="T2" s="12"/>
      <c r="U2" t="s">
        <v>250</v>
      </c>
    </row>
    <row r="3" spans="1:21" ht="14.45" customHeight="1" x14ac:dyDescent="0.25">
      <c r="A3" s="12"/>
      <c r="C3" s="328"/>
      <c r="D3" s="327"/>
      <c r="E3" s="327"/>
      <c r="F3" s="322"/>
      <c r="G3" s="301" t="s">
        <v>14</v>
      </c>
      <c r="H3" s="723" t="str">
        <f>'Finansiniai duomenys'!C8</f>
        <v>UAB Tauragės regiono atliekų tvarkymo centras</v>
      </c>
      <c r="I3" s="723"/>
      <c r="J3" s="723"/>
      <c r="K3" s="723"/>
      <c r="L3" s="723"/>
      <c r="N3" s="704" t="s">
        <v>449</v>
      </c>
      <c r="O3" s="704"/>
      <c r="P3" s="704"/>
      <c r="T3" s="12"/>
      <c r="U3" t="s">
        <v>254</v>
      </c>
    </row>
    <row r="4" spans="1:21" ht="13.9" customHeight="1" x14ac:dyDescent="0.25">
      <c r="A4" s="12"/>
      <c r="C4" s="725" t="s">
        <v>542</v>
      </c>
      <c r="D4" s="726"/>
      <c r="E4" s="726"/>
      <c r="F4" s="322"/>
      <c r="G4" s="301" t="s">
        <v>543</v>
      </c>
      <c r="H4" s="723" t="str">
        <f>IFERROR(VLOOKUP(H3,'Finansiniai duomenys'!R2:T232,3,FALSE),"")</f>
        <v>Tauragės rajono savivaldybė</v>
      </c>
      <c r="I4" s="723"/>
      <c r="J4" s="723"/>
      <c r="K4" s="723"/>
      <c r="L4" s="723"/>
      <c r="N4" s="704"/>
      <c r="O4" s="704"/>
      <c r="P4" s="704"/>
      <c r="T4" s="12"/>
    </row>
    <row r="5" spans="1:21" x14ac:dyDescent="0.25">
      <c r="A5" s="12"/>
      <c r="C5" s="725"/>
      <c r="D5" s="726"/>
      <c r="E5" s="726"/>
      <c r="F5" s="322"/>
      <c r="G5" s="302" t="s">
        <v>22</v>
      </c>
      <c r="H5" s="720">
        <f>IFERROR(VLOOKUP(H3,'Finansiniai duomenys'!R2:T232,2,FALSE),"")</f>
        <v>179901854</v>
      </c>
      <c r="I5" s="720"/>
      <c r="J5" s="720"/>
      <c r="K5" s="720"/>
      <c r="L5" s="720"/>
      <c r="N5" s="323" t="s">
        <v>544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27" t="s">
        <v>545</v>
      </c>
      <c r="D7" s="728"/>
      <c r="E7" s="728"/>
      <c r="F7" s="122"/>
      <c r="G7" s="724" t="s">
        <v>546</v>
      </c>
      <c r="H7" s="724"/>
      <c r="I7" s="724"/>
      <c r="J7" s="724"/>
      <c r="K7" s="724"/>
      <c r="L7" s="283"/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28"/>
      <c r="D8" s="728"/>
      <c r="E8" s="728"/>
      <c r="F8" s="122"/>
      <c r="G8" s="724" t="s">
        <v>547</v>
      </c>
      <c r="H8" s="724"/>
      <c r="I8" s="724"/>
      <c r="J8" s="724"/>
      <c r="K8" s="724"/>
      <c r="L8" s="283"/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28"/>
      <c r="D9" s="728"/>
      <c r="E9" s="728"/>
      <c r="F9" s="122"/>
      <c r="G9" s="305" t="s">
        <v>548</v>
      </c>
      <c r="H9" s="305"/>
      <c r="I9" s="305"/>
      <c r="J9" s="305"/>
      <c r="K9" s="305"/>
      <c r="L9" s="283"/>
      <c r="M9" s="720"/>
      <c r="N9" s="720"/>
      <c r="O9" s="720"/>
      <c r="P9" s="720"/>
      <c r="Q9" s="720"/>
      <c r="R9" s="122"/>
      <c r="T9" s="12"/>
      <c r="U9"/>
    </row>
    <row r="10" spans="1:21" s="284" customFormat="1" ht="46.9" customHeight="1" x14ac:dyDescent="0.25">
      <c r="A10" s="12"/>
      <c r="B10" s="82"/>
      <c r="C10" s="728"/>
      <c r="D10" s="728"/>
      <c r="E10" s="728"/>
      <c r="F10" s="122"/>
      <c r="G10" s="332" t="s">
        <v>549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21" t="s">
        <v>550</v>
      </c>
      <c r="D12" s="722"/>
      <c r="E12" s="722"/>
      <c r="F12" s="722"/>
      <c r="G12" s="719" t="s">
        <v>551</v>
      </c>
      <c r="H12" s="719"/>
      <c r="I12" s="719" t="s">
        <v>551</v>
      </c>
      <c r="J12" s="719"/>
      <c r="K12" s="719" t="s">
        <v>551</v>
      </c>
      <c r="L12" s="719"/>
      <c r="M12" s="719" t="s">
        <v>551</v>
      </c>
      <c r="N12" s="719"/>
      <c r="O12" s="719" t="s">
        <v>551</v>
      </c>
      <c r="P12" s="719"/>
      <c r="Q12" s="719" t="s">
        <v>551</v>
      </c>
      <c r="R12" s="719"/>
      <c r="T12" s="12"/>
    </row>
    <row r="13" spans="1:21" ht="67.900000000000006" customHeight="1" x14ac:dyDescent="0.25">
      <c r="A13" s="12"/>
      <c r="C13" s="713" t="s">
        <v>552</v>
      </c>
      <c r="D13" s="714" t="s">
        <v>553</v>
      </c>
      <c r="E13" s="717" t="s">
        <v>554</v>
      </c>
      <c r="F13" s="714" t="s">
        <v>555</v>
      </c>
      <c r="G13" s="715"/>
      <c r="H13" s="716"/>
      <c r="I13" s="715"/>
      <c r="J13" s="716"/>
      <c r="K13" s="715"/>
      <c r="L13" s="716"/>
      <c r="M13" s="715"/>
      <c r="N13" s="716"/>
      <c r="O13" s="715"/>
      <c r="P13" s="716"/>
      <c r="Q13" s="715"/>
      <c r="R13" s="716"/>
      <c r="T13" s="12"/>
    </row>
    <row r="14" spans="1:21" ht="39" customHeight="1" x14ac:dyDescent="0.25">
      <c r="A14" s="12"/>
      <c r="C14" s="713"/>
      <c r="D14" s="714"/>
      <c r="E14" s="718"/>
      <c r="F14" s="714"/>
      <c r="G14" s="308" t="s">
        <v>556</v>
      </c>
      <c r="H14" s="308" t="s">
        <v>557</v>
      </c>
      <c r="I14" s="308" t="s">
        <v>556</v>
      </c>
      <c r="J14" s="308" t="s">
        <v>557</v>
      </c>
      <c r="K14" s="308" t="s">
        <v>556</v>
      </c>
      <c r="L14" s="308" t="s">
        <v>557</v>
      </c>
      <c r="M14" s="308" t="s">
        <v>556</v>
      </c>
      <c r="N14" s="308" t="s">
        <v>557</v>
      </c>
      <c r="O14" s="308" t="s">
        <v>556</v>
      </c>
      <c r="P14" s="308" t="s">
        <v>557</v>
      </c>
      <c r="Q14" s="308" t="s">
        <v>556</v>
      </c>
      <c r="R14" s="308" t="s">
        <v>557</v>
      </c>
      <c r="T14" s="12"/>
    </row>
    <row r="15" spans="1:21" x14ac:dyDescent="0.25">
      <c r="A15" s="12"/>
      <c r="C15" s="293" t="s">
        <v>93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96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558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100</v>
      </c>
      <c r="D18" s="292">
        <f t="shared" si="0"/>
        <v>0</v>
      </c>
      <c r="E18" s="290" t="str">
        <f>IF(OR(D18-'Finansiniai duomenys'!C37&lt;-0.1,D18-'Finansiniai duomenys'!C37&gt;0.1),"Klaida","Gerai")</f>
        <v>Klaida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103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559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107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560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561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562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21" t="s">
        <v>563</v>
      </c>
      <c r="D28" s="722"/>
      <c r="E28" s="722"/>
      <c r="F28" s="722"/>
      <c r="G28" s="719" t="s">
        <v>551</v>
      </c>
      <c r="H28" s="719"/>
      <c r="I28" s="719" t="s">
        <v>551</v>
      </c>
      <c r="J28" s="719"/>
      <c r="K28" s="719" t="s">
        <v>551</v>
      </c>
      <c r="L28" s="719"/>
      <c r="M28" s="719" t="s">
        <v>551</v>
      </c>
      <c r="N28" s="719"/>
      <c r="O28" s="719" t="s">
        <v>551</v>
      </c>
      <c r="P28" s="719"/>
      <c r="Q28" s="719" t="s">
        <v>551</v>
      </c>
      <c r="R28" s="719"/>
      <c r="T28" s="12"/>
    </row>
    <row r="29" spans="1:20" ht="62.45" customHeight="1" x14ac:dyDescent="0.25">
      <c r="A29" s="12"/>
      <c r="C29" s="713" t="s">
        <v>552</v>
      </c>
      <c r="D29" s="714" t="s">
        <v>553</v>
      </c>
      <c r="E29" s="717" t="s">
        <v>564</v>
      </c>
      <c r="F29" s="714" t="s">
        <v>555</v>
      </c>
      <c r="G29" s="715"/>
      <c r="H29" s="716"/>
      <c r="I29" s="715"/>
      <c r="J29" s="716"/>
      <c r="K29" s="715"/>
      <c r="L29" s="716"/>
      <c r="M29" s="715"/>
      <c r="N29" s="716"/>
      <c r="O29" s="715"/>
      <c r="P29" s="716"/>
      <c r="Q29" s="715"/>
      <c r="R29" s="716"/>
      <c r="T29" s="12"/>
    </row>
    <row r="30" spans="1:20" ht="52.15" customHeight="1" x14ac:dyDescent="0.25">
      <c r="A30" s="12"/>
      <c r="C30" s="713"/>
      <c r="D30" s="714"/>
      <c r="E30" s="718"/>
      <c r="F30" s="714"/>
      <c r="G30" s="308" t="s">
        <v>556</v>
      </c>
      <c r="H30" s="308" t="s">
        <v>557</v>
      </c>
      <c r="I30" s="308" t="s">
        <v>556</v>
      </c>
      <c r="J30" s="308" t="s">
        <v>557</v>
      </c>
      <c r="K30" s="308" t="s">
        <v>556</v>
      </c>
      <c r="L30" s="308" t="s">
        <v>557</v>
      </c>
      <c r="M30" s="308" t="s">
        <v>556</v>
      </c>
      <c r="N30" s="308" t="s">
        <v>557</v>
      </c>
      <c r="O30" s="308" t="s">
        <v>556</v>
      </c>
      <c r="P30" s="308" t="s">
        <v>557</v>
      </c>
      <c r="Q30" s="308" t="s">
        <v>556</v>
      </c>
      <c r="R30" s="308" t="s">
        <v>557</v>
      </c>
      <c r="T30" s="12"/>
    </row>
    <row r="31" spans="1:20" x14ac:dyDescent="0.25">
      <c r="A31" s="12"/>
      <c r="C31" s="293" t="s">
        <v>93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96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558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100</v>
      </c>
      <c r="D34" s="292">
        <f>F34+G34+I34+K34+M34+O34+Q34</f>
        <v>0</v>
      </c>
      <c r="E34" s="290" t="str">
        <f>IF(OR(D34-'Finansiniai duomenys'!E37&lt;-0.1,D34-'Finansiniai duomenys'!E37&gt;0.1),"Klaida","Gerai")</f>
        <v>Klaida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103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559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107</v>
      </c>
      <c r="D37" s="292">
        <f t="shared" si="15"/>
        <v>0</v>
      </c>
      <c r="E37" s="290" t="str">
        <f>IF(OR(D37-'Finansiniai duomenys'!E39&lt;-0.1,D37-'Finansiniai duomenys'!E39&gt;0.1),"Klaida","Gerai")</f>
        <v>Klaida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560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561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562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21" t="s">
        <v>550</v>
      </c>
      <c r="D44" s="722"/>
      <c r="E44" s="722"/>
      <c r="F44" s="722"/>
      <c r="G44" s="719" t="s">
        <v>551</v>
      </c>
      <c r="H44" s="719"/>
      <c r="I44" s="719" t="s">
        <v>551</v>
      </c>
      <c r="J44" s="719"/>
      <c r="K44" s="719" t="s">
        <v>551</v>
      </c>
      <c r="L44" s="719"/>
      <c r="M44" s="719" t="s">
        <v>551</v>
      </c>
      <c r="N44" s="719"/>
      <c r="O44" s="719" t="s">
        <v>551</v>
      </c>
      <c r="P44" s="719"/>
      <c r="Q44" s="719" t="s">
        <v>551</v>
      </c>
      <c r="R44" s="719"/>
      <c r="T44" s="12"/>
    </row>
    <row r="45" spans="1:20" ht="62.45" customHeight="1" x14ac:dyDescent="0.25">
      <c r="A45" s="12"/>
      <c r="C45" s="713" t="s">
        <v>552</v>
      </c>
      <c r="D45" s="714" t="s">
        <v>553</v>
      </c>
      <c r="E45" s="717" t="s">
        <v>554</v>
      </c>
      <c r="F45" s="714" t="s">
        <v>555</v>
      </c>
      <c r="G45" s="715"/>
      <c r="H45" s="716"/>
      <c r="I45" s="715"/>
      <c r="J45" s="716"/>
      <c r="K45" s="715"/>
      <c r="L45" s="716"/>
      <c r="M45" s="715"/>
      <c r="N45" s="716"/>
      <c r="O45" s="715"/>
      <c r="P45" s="716"/>
      <c r="Q45" s="715"/>
      <c r="R45" s="716"/>
      <c r="T45" s="12"/>
    </row>
    <row r="46" spans="1:20" ht="59.45" customHeight="1" x14ac:dyDescent="0.25">
      <c r="A46" s="12"/>
      <c r="C46" s="713"/>
      <c r="D46" s="714"/>
      <c r="E46" s="718"/>
      <c r="F46" s="714"/>
      <c r="G46" s="308" t="s">
        <v>565</v>
      </c>
      <c r="H46" s="308" t="s">
        <v>557</v>
      </c>
      <c r="I46" s="308" t="s">
        <v>565</v>
      </c>
      <c r="J46" s="308" t="s">
        <v>557</v>
      </c>
      <c r="K46" s="308" t="s">
        <v>565</v>
      </c>
      <c r="L46" s="308" t="s">
        <v>557</v>
      </c>
      <c r="M46" s="308" t="s">
        <v>565</v>
      </c>
      <c r="N46" s="308" t="s">
        <v>557</v>
      </c>
      <c r="O46" s="308" t="s">
        <v>565</v>
      </c>
      <c r="P46" s="308" t="s">
        <v>557</v>
      </c>
      <c r="Q46" s="308" t="s">
        <v>565</v>
      </c>
      <c r="R46" s="308" t="s">
        <v>557</v>
      </c>
      <c r="T46" s="12"/>
    </row>
    <row r="47" spans="1:20" x14ac:dyDescent="0.25">
      <c r="A47" s="12"/>
      <c r="C47" s="293" t="s">
        <v>173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198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202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566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567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568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130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21" t="s">
        <v>563</v>
      </c>
      <c r="D56" s="722"/>
      <c r="E56" s="722"/>
      <c r="F56" s="722"/>
      <c r="G56" s="719" t="s">
        <v>551</v>
      </c>
      <c r="H56" s="719"/>
      <c r="I56" s="719" t="s">
        <v>551</v>
      </c>
      <c r="J56" s="719"/>
      <c r="K56" s="719" t="s">
        <v>551</v>
      </c>
      <c r="L56" s="719"/>
      <c r="M56" s="719" t="s">
        <v>551</v>
      </c>
      <c r="N56" s="719"/>
      <c r="O56" s="719" t="s">
        <v>551</v>
      </c>
      <c r="P56" s="719"/>
      <c r="Q56" s="719" t="s">
        <v>551</v>
      </c>
      <c r="R56" s="719"/>
      <c r="T56" s="12"/>
    </row>
    <row r="57" spans="1:20" ht="70.150000000000006" customHeight="1" x14ac:dyDescent="0.25">
      <c r="A57" s="12"/>
      <c r="C57" s="713" t="s">
        <v>552</v>
      </c>
      <c r="D57" s="714" t="s">
        <v>553</v>
      </c>
      <c r="E57" s="717" t="s">
        <v>569</v>
      </c>
      <c r="F57" s="714" t="s">
        <v>555</v>
      </c>
      <c r="G57" s="715"/>
      <c r="H57" s="716"/>
      <c r="I57" s="715"/>
      <c r="J57" s="716"/>
      <c r="K57" s="715"/>
      <c r="L57" s="716"/>
      <c r="M57" s="715"/>
      <c r="N57" s="716"/>
      <c r="O57" s="715"/>
      <c r="P57" s="716"/>
      <c r="Q57" s="715"/>
      <c r="R57" s="716"/>
      <c r="T57" s="12"/>
    </row>
    <row r="58" spans="1:20" ht="55.9" customHeight="1" x14ac:dyDescent="0.25">
      <c r="A58" s="12"/>
      <c r="C58" s="713"/>
      <c r="D58" s="714"/>
      <c r="E58" s="718"/>
      <c r="F58" s="714"/>
      <c r="G58" s="308" t="s">
        <v>565</v>
      </c>
      <c r="H58" s="308" t="s">
        <v>557</v>
      </c>
      <c r="I58" s="308" t="s">
        <v>565</v>
      </c>
      <c r="J58" s="308" t="s">
        <v>557</v>
      </c>
      <c r="K58" s="308" t="s">
        <v>565</v>
      </c>
      <c r="L58" s="308" t="s">
        <v>557</v>
      </c>
      <c r="M58" s="308" t="s">
        <v>565</v>
      </c>
      <c r="N58" s="308" t="s">
        <v>557</v>
      </c>
      <c r="O58" s="308" t="s">
        <v>565</v>
      </c>
      <c r="P58" s="308" t="s">
        <v>557</v>
      </c>
      <c r="Q58" s="308" t="s">
        <v>565</v>
      </c>
      <c r="R58" s="308" t="s">
        <v>557</v>
      </c>
      <c r="T58" s="12"/>
    </row>
    <row r="59" spans="1:20" x14ac:dyDescent="0.25">
      <c r="A59" s="12"/>
      <c r="C59" s="293" t="s">
        <v>173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198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202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566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567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568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130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272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518</v>
      </c>
      <c r="H70" s="731"/>
      <c r="I70" s="731"/>
      <c r="J70" s="732"/>
      <c r="T70" s="12"/>
    </row>
    <row r="71" spans="1:21" ht="51" customHeight="1" x14ac:dyDescent="0.25">
      <c r="A71" s="12"/>
      <c r="E71" s="319"/>
      <c r="H71" s="733"/>
      <c r="I71" s="733"/>
      <c r="J71" s="734"/>
      <c r="T71" s="12"/>
    </row>
    <row r="72" spans="1:21" x14ac:dyDescent="0.25">
      <c r="A72" s="12"/>
      <c r="E72" s="329" t="s">
        <v>280</v>
      </c>
      <c r="H72" s="735"/>
      <c r="I72" s="735"/>
      <c r="J72" s="736"/>
      <c r="T72" s="12"/>
    </row>
    <row r="73" spans="1:21" x14ac:dyDescent="0.25">
      <c r="A73" s="12"/>
      <c r="E73" s="319" t="s">
        <v>282</v>
      </c>
      <c r="H73" s="737" t="s">
        <v>591</v>
      </c>
      <c r="I73" s="738"/>
      <c r="J73" s="739"/>
      <c r="T73" s="12"/>
    </row>
    <row r="74" spans="1:21" x14ac:dyDescent="0.25">
      <c r="A74" s="12"/>
      <c r="E74" s="319" t="s">
        <v>284</v>
      </c>
      <c r="H74" s="738" t="s">
        <v>592</v>
      </c>
      <c r="I74" s="738"/>
      <c r="J74" s="739"/>
      <c r="T74" s="12"/>
    </row>
    <row r="75" spans="1:21" x14ac:dyDescent="0.25">
      <c r="A75" s="12"/>
      <c r="E75" s="319" t="s">
        <v>287</v>
      </c>
      <c r="H75" s="738" t="s">
        <v>593</v>
      </c>
      <c r="I75" s="738"/>
      <c r="J75" s="739"/>
      <c r="T75" s="12"/>
    </row>
    <row r="76" spans="1:21" x14ac:dyDescent="0.25">
      <c r="A76" s="12"/>
      <c r="E76" s="320" t="s">
        <v>519</v>
      </c>
      <c r="F76" s="321"/>
      <c r="G76" s="321"/>
      <c r="H76" s="729"/>
      <c r="I76" s="729"/>
      <c r="J76" s="730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yXIJFahs2xxvG77XYi3F7CVKPIi7G5lp0i0W2d85l9uOR5ayqIbyfhX61Z0fnfTVOI7hZDV6rzg3s+n9oCFMfA==" saltValue="u/uHmaVTOTrMg1/XL5n3Ag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15" sqref="C115:E115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0" style="29" hidden="1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3" t="s">
        <v>449</v>
      </c>
      <c r="E2" s="744"/>
      <c r="J2" s="29">
        <v>1</v>
      </c>
      <c r="K2" s="286" t="s">
        <v>570</v>
      </c>
      <c r="L2" s="287">
        <v>304148387</v>
      </c>
      <c r="M2" s="285" t="s">
        <v>23</v>
      </c>
      <c r="N2" s="285" t="s">
        <v>73</v>
      </c>
      <c r="O2" s="285" t="s">
        <v>73</v>
      </c>
    </row>
    <row r="3" spans="2:15" ht="29.45" customHeight="1" x14ac:dyDescent="0.25">
      <c r="B3" s="256"/>
      <c r="C3" s="257"/>
      <c r="D3" s="324" t="s">
        <v>571</v>
      </c>
      <c r="E3" s="325"/>
      <c r="K3" s="288" t="s">
        <v>572</v>
      </c>
      <c r="L3" s="288">
        <v>303042623</v>
      </c>
      <c r="M3" s="285" t="s">
        <v>23</v>
      </c>
      <c r="N3" s="288" t="s">
        <v>120</v>
      </c>
      <c r="O3" s="288" t="s">
        <v>120</v>
      </c>
    </row>
    <row r="4" spans="2:15" ht="14.25" customHeight="1" x14ac:dyDescent="0.25">
      <c r="B4" s="598" t="s">
        <v>573</v>
      </c>
      <c r="C4" s="599"/>
      <c r="D4" s="599"/>
      <c r="E4" s="600"/>
      <c r="K4" s="288" t="s">
        <v>574</v>
      </c>
      <c r="L4" s="288">
        <v>304923194</v>
      </c>
      <c r="M4" s="285" t="s">
        <v>23</v>
      </c>
      <c r="N4" s="288" t="s">
        <v>575</v>
      </c>
      <c r="O4" s="288" t="s">
        <v>575</v>
      </c>
    </row>
    <row r="5" spans="2:15" ht="14.25" customHeight="1" x14ac:dyDescent="0.25">
      <c r="B5" s="258"/>
      <c r="C5" s="259"/>
      <c r="D5" s="259"/>
      <c r="E5" s="260"/>
      <c r="K5" s="288"/>
      <c r="L5" s="288"/>
      <c r="M5" s="285"/>
      <c r="N5" s="288"/>
      <c r="O5" s="288"/>
    </row>
    <row r="6" spans="2:15" ht="18.75" x14ac:dyDescent="0.3">
      <c r="B6" s="144" t="s">
        <v>14</v>
      </c>
      <c r="C6" s="601"/>
      <c r="D6" s="601"/>
      <c r="E6" s="602"/>
      <c r="M6" s="39"/>
      <c r="N6" s="39"/>
    </row>
    <row r="7" spans="2:15" x14ac:dyDescent="0.2">
      <c r="B7" s="145" t="s">
        <v>17</v>
      </c>
      <c r="C7" s="591" t="str">
        <f>IFERROR(VLOOKUP(C6,$K$2:$M$5,3,FALSE),"")</f>
        <v/>
      </c>
      <c r="D7" s="591"/>
      <c r="E7" s="592"/>
      <c r="M7" s="39"/>
      <c r="N7" s="39"/>
      <c r="O7" s="39"/>
    </row>
    <row r="8" spans="2:15" x14ac:dyDescent="0.2">
      <c r="B8" s="146" t="s">
        <v>22</v>
      </c>
      <c r="C8" s="591" t="str">
        <f>IFERROR(VLOOKUP(C6,$K$2:$L$5,2,FALSE),"")</f>
        <v/>
      </c>
      <c r="D8" s="591"/>
      <c r="E8" s="592"/>
      <c r="O8" s="39"/>
    </row>
    <row r="9" spans="2:15" ht="12" customHeight="1" x14ac:dyDescent="0.2">
      <c r="B9" s="146" t="s">
        <v>423</v>
      </c>
      <c r="C9" s="134"/>
      <c r="D9" s="134"/>
      <c r="E9" s="261"/>
      <c r="K9" s="39"/>
      <c r="L9" s="39"/>
    </row>
    <row r="10" spans="2:15" ht="12" customHeight="1" x14ac:dyDescent="0.2">
      <c r="B10" s="146" t="s">
        <v>425</v>
      </c>
      <c r="C10" s="749"/>
      <c r="D10" s="749"/>
      <c r="E10" s="750"/>
    </row>
    <row r="11" spans="2:15" ht="12" customHeight="1" x14ac:dyDescent="0.2">
      <c r="B11" s="146" t="s">
        <v>426</v>
      </c>
      <c r="C11" s="754"/>
      <c r="D11" s="754"/>
      <c r="E11" s="755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95" t="s">
        <v>36</v>
      </c>
      <c r="D13" s="596"/>
      <c r="E13" s="597"/>
    </row>
    <row r="14" spans="2:15" ht="12" customHeight="1" x14ac:dyDescent="0.2">
      <c r="B14" s="146" t="s">
        <v>39</v>
      </c>
      <c r="C14" s="607" t="s">
        <v>40</v>
      </c>
      <c r="D14" s="607"/>
      <c r="E14" s="148" t="s">
        <v>41</v>
      </c>
    </row>
    <row r="15" spans="2:15" ht="12" customHeight="1" x14ac:dyDescent="0.2">
      <c r="B15" s="149" t="s">
        <v>45</v>
      </c>
      <c r="C15" s="608"/>
      <c r="D15" s="751"/>
      <c r="E15" s="150"/>
      <c r="M15" s="39"/>
      <c r="N15" s="39"/>
    </row>
    <row r="16" spans="2:15" ht="12" customHeight="1" x14ac:dyDescent="0.2">
      <c r="B16" s="149" t="s">
        <v>49</v>
      </c>
      <c r="C16" s="608"/>
      <c r="D16" s="751"/>
      <c r="E16" s="150"/>
      <c r="O16" s="39"/>
    </row>
    <row r="17" spans="2:15" ht="12" customHeight="1" x14ac:dyDescent="0.2">
      <c r="B17" s="149" t="s">
        <v>51</v>
      </c>
      <c r="C17" s="608"/>
      <c r="D17" s="751"/>
      <c r="E17" s="150"/>
      <c r="M17" s="39"/>
      <c r="N17" s="39"/>
    </row>
    <row r="18" spans="2:15" ht="12" customHeight="1" x14ac:dyDescent="0.2">
      <c r="B18" s="149" t="s">
        <v>54</v>
      </c>
      <c r="C18" s="608"/>
      <c r="D18" s="751"/>
      <c r="E18" s="150"/>
      <c r="M18" s="39"/>
      <c r="N18" s="39"/>
      <c r="O18" s="39"/>
    </row>
    <row r="19" spans="2:15" ht="12" customHeight="1" x14ac:dyDescent="0.2">
      <c r="B19" s="149" t="s">
        <v>57</v>
      </c>
      <c r="C19" s="608"/>
      <c r="D19" s="751"/>
      <c r="E19" s="150"/>
      <c r="M19" s="39"/>
      <c r="N19" s="39"/>
      <c r="O19" s="39"/>
    </row>
    <row r="20" spans="2:15" ht="12" customHeight="1" x14ac:dyDescent="0.2">
      <c r="B20" s="149" t="s">
        <v>61</v>
      </c>
      <c r="C20" s="563" t="s">
        <v>62</v>
      </c>
      <c r="D20" s="564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576</v>
      </c>
      <c r="C22" s="752" t="str">
        <f>IFERROR(VLOOKUP(C6,$K$2:$O$5,4,FALSE),"")</f>
        <v/>
      </c>
      <c r="D22" s="752"/>
      <c r="E22" s="753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81" t="s">
        <v>80</v>
      </c>
      <c r="D24" s="581"/>
      <c r="E24" s="582"/>
      <c r="O24" s="39"/>
    </row>
    <row r="25" spans="2:15" x14ac:dyDescent="0.2">
      <c r="B25" s="157"/>
      <c r="C25" s="573"/>
      <c r="D25" s="573"/>
      <c r="E25" s="574"/>
      <c r="M25" s="39"/>
      <c r="N25" s="39"/>
      <c r="O25" s="39"/>
    </row>
    <row r="26" spans="2:15" x14ac:dyDescent="0.2">
      <c r="B26" s="157"/>
      <c r="C26" s="575" t="s">
        <v>87</v>
      </c>
      <c r="D26" s="575"/>
      <c r="E26" s="576"/>
      <c r="M26" s="39"/>
      <c r="N26" s="39"/>
      <c r="O26" s="39"/>
    </row>
    <row r="27" spans="2:15" ht="27" customHeight="1" thickBot="1" x14ac:dyDescent="0.25">
      <c r="B27" s="158" t="s">
        <v>89</v>
      </c>
      <c r="C27" s="208" t="s">
        <v>90</v>
      </c>
      <c r="D27" s="208"/>
      <c r="E27" s="209" t="s">
        <v>91</v>
      </c>
      <c r="M27" s="39"/>
      <c r="N27" s="39"/>
      <c r="O27" s="39"/>
    </row>
    <row r="28" spans="2:15" x14ac:dyDescent="0.2">
      <c r="B28" s="160" t="s">
        <v>93</v>
      </c>
      <c r="C28" s="1"/>
      <c r="D28" s="33"/>
      <c r="E28" s="263"/>
      <c r="M28" s="39"/>
      <c r="N28" s="39"/>
      <c r="O28" s="39"/>
    </row>
    <row r="29" spans="2:15" x14ac:dyDescent="0.2">
      <c r="B29" s="160" t="s">
        <v>96</v>
      </c>
      <c r="C29" s="2"/>
      <c r="D29" s="33"/>
      <c r="E29" s="264"/>
      <c r="M29" s="39"/>
      <c r="N29" s="39"/>
      <c r="O29" s="39"/>
    </row>
    <row r="30" spans="2:15" x14ac:dyDescent="0.2">
      <c r="B30" s="163" t="s">
        <v>98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100</v>
      </c>
      <c r="C31" s="6"/>
      <c r="D31" s="33"/>
      <c r="E31" s="265"/>
      <c r="M31" s="39"/>
      <c r="N31" s="39"/>
      <c r="O31" s="39"/>
    </row>
    <row r="32" spans="2:15" x14ac:dyDescent="0.2">
      <c r="B32" s="160" t="s">
        <v>103</v>
      </c>
      <c r="C32" s="3"/>
      <c r="D32" s="33"/>
      <c r="E32" s="266"/>
      <c r="M32" s="39"/>
      <c r="N32" s="39"/>
      <c r="O32" s="39"/>
    </row>
    <row r="33" spans="2:15" x14ac:dyDescent="0.2">
      <c r="B33" s="163" t="s">
        <v>105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109</v>
      </c>
      <c r="C34" s="3"/>
      <c r="D34" s="33"/>
      <c r="E34" s="266"/>
      <c r="M34" s="39"/>
      <c r="N34" s="39"/>
      <c r="O34" s="39"/>
    </row>
    <row r="35" spans="2:15" x14ac:dyDescent="0.2">
      <c r="B35" s="160" t="s">
        <v>112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114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116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122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124</v>
      </c>
      <c r="C39" s="3"/>
      <c r="D39" s="33"/>
      <c r="E39" s="266"/>
      <c r="O39" s="39"/>
    </row>
    <row r="40" spans="2:15" x14ac:dyDescent="0.2">
      <c r="B40" s="163" t="s">
        <v>126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81" t="s">
        <v>577</v>
      </c>
      <c r="D42" s="581"/>
      <c r="E42" s="58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130</v>
      </c>
      <c r="C43" s="236" t="s">
        <v>90</v>
      </c>
      <c r="D43" s="208"/>
      <c r="E43" s="237" t="s">
        <v>91</v>
      </c>
      <c r="K43" s="29"/>
      <c r="L43" s="29"/>
      <c r="M43" s="29"/>
      <c r="N43" s="29"/>
      <c r="O43" s="29"/>
    </row>
    <row r="44" spans="2:15" x14ac:dyDescent="0.2">
      <c r="B44" s="174" t="s">
        <v>132</v>
      </c>
      <c r="C44" s="1"/>
      <c r="D44" s="33"/>
      <c r="E44" s="263"/>
    </row>
    <row r="45" spans="2:15" s="39" customFormat="1" x14ac:dyDescent="0.2">
      <c r="B45" s="174" t="s">
        <v>134</v>
      </c>
      <c r="C45" s="4"/>
      <c r="D45" s="33"/>
      <c r="E45" s="187"/>
      <c r="K45" s="29"/>
      <c r="L45" s="29"/>
      <c r="O45" s="29"/>
    </row>
    <row r="46" spans="2:15" x14ac:dyDescent="0.2">
      <c r="B46" s="174" t="s">
        <v>136</v>
      </c>
      <c r="C46" s="4"/>
      <c r="D46" s="33"/>
      <c r="E46" s="187"/>
      <c r="M46" s="39"/>
      <c r="N46" s="39"/>
      <c r="O46" s="39"/>
    </row>
    <row r="47" spans="2:15" x14ac:dyDescent="0.2">
      <c r="B47" s="174" t="s">
        <v>138</v>
      </c>
      <c r="C47" s="4"/>
      <c r="D47" s="33"/>
      <c r="E47" s="187"/>
      <c r="M47" s="39"/>
      <c r="N47" s="39"/>
      <c r="O47" s="39"/>
    </row>
    <row r="48" spans="2:15" x14ac:dyDescent="0.2">
      <c r="B48" s="176" t="s">
        <v>140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144</v>
      </c>
      <c r="C50" s="1"/>
      <c r="D50" s="33"/>
      <c r="E50" s="263"/>
      <c r="K50" s="29"/>
      <c r="L50" s="29"/>
    </row>
    <row r="51" spans="2:15" x14ac:dyDescent="0.2">
      <c r="B51" s="180" t="s">
        <v>578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579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161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163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167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170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173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580</v>
      </c>
      <c r="C62" s="4"/>
      <c r="D62" s="33"/>
      <c r="E62" s="187"/>
    </row>
    <row r="63" spans="2:15" s="39" customFormat="1" ht="10.5" customHeight="1" x14ac:dyDescent="0.2">
      <c r="B63" s="185" t="s">
        <v>189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191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193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196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198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202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205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209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213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215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219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439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223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228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231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236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239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45" t="s">
        <v>577</v>
      </c>
      <c r="D90" s="745"/>
      <c r="E90" s="746"/>
    </row>
    <row r="91" spans="2:15" ht="27" customHeight="1" thickBot="1" x14ac:dyDescent="0.25">
      <c r="B91" s="271" t="s">
        <v>247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249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253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581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582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261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263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265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445</v>
      </c>
      <c r="C103" s="60"/>
      <c r="D103" s="33"/>
      <c r="E103" s="187"/>
    </row>
    <row r="104" spans="2:15" ht="24" x14ac:dyDescent="0.2">
      <c r="B104" s="277" t="s">
        <v>446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81" t="s">
        <v>577</v>
      </c>
      <c r="D106" s="581"/>
      <c r="E106" s="582"/>
    </row>
    <row r="107" spans="2:15" ht="14.25" customHeight="1" thickBot="1" x14ac:dyDescent="0.25">
      <c r="B107" s="158" t="s">
        <v>272</v>
      </c>
      <c r="C107" s="36"/>
      <c r="D107" s="36"/>
      <c r="E107" s="159"/>
    </row>
    <row r="108" spans="2:15" ht="93.75" customHeight="1" x14ac:dyDescent="0.2">
      <c r="B108" s="201" t="s">
        <v>274</v>
      </c>
      <c r="C108" s="571"/>
      <c r="D108" s="571"/>
      <c r="E108" s="747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280</v>
      </c>
      <c r="C112" s="82"/>
      <c r="D112" s="82"/>
      <c r="E112" s="202"/>
    </row>
    <row r="113" spans="2:5" x14ac:dyDescent="0.2">
      <c r="B113" s="157" t="s">
        <v>282</v>
      </c>
      <c r="C113" s="748" t="s">
        <v>591</v>
      </c>
      <c r="D113" s="749"/>
      <c r="E113" s="750"/>
    </row>
    <row r="114" spans="2:5" x14ac:dyDescent="0.2">
      <c r="B114" s="157" t="s">
        <v>284</v>
      </c>
      <c r="C114" s="579" t="s">
        <v>592</v>
      </c>
      <c r="D114" s="579"/>
      <c r="E114" s="740"/>
    </row>
    <row r="115" spans="2:5" ht="24" x14ac:dyDescent="0.2">
      <c r="B115" s="203" t="s">
        <v>287</v>
      </c>
      <c r="C115" s="567" t="s">
        <v>593</v>
      </c>
      <c r="D115" s="567"/>
      <c r="E115" s="741"/>
    </row>
    <row r="116" spans="2:5" ht="24" x14ac:dyDescent="0.2">
      <c r="B116" s="204" t="s">
        <v>289</v>
      </c>
      <c r="C116" s="569"/>
      <c r="D116" s="569"/>
      <c r="E116" s="742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F8y4DgMnB8bvHk1xvszhVKCDTwS8eCnRyqIYInKJLzn3Aet5dBgJdTYWVibnIcyH0UbmpTa/otTmfCU7khVgUw==" saltValue="mXut72QjyKbBMuLJFpIs6A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2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Giedrė Mačiūnienė</cp:lastModifiedBy>
  <cp:revision/>
  <dcterms:created xsi:type="dcterms:W3CDTF">2014-03-24T16:58:47Z</dcterms:created>
  <dcterms:modified xsi:type="dcterms:W3CDTF">2025-04-24T06:23:54Z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