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04594D94-B967-4DDC-899B-FB0194307699}" xr6:coauthVersionLast="47" xr6:coauthVersionMax="47" xr10:uidLastSave="{00000000-0000-0000-0000-000000000000}"/>
  <bookViews>
    <workbookView xWindow="-108" yWindow="-108" windowWidth="23256" windowHeight="12576" xr2:uid="{00000000-000D-0000-FFFF-FFFF00000000}"/>
  </bookViews>
  <sheets>
    <sheet name="Lapas1" sheetId="1" r:id="rId1"/>
  </sheets>
  <definedNames>
    <definedName name="_xlnm.Print_Titles" localSheetId="0">Lapas1!$6:$8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6" i="1" l="1"/>
  <c r="J26" i="1"/>
  <c r="K26" i="1"/>
  <c r="M26" i="1" l="1"/>
  <c r="L26" i="1" s="1"/>
  <c r="E24" i="1"/>
  <c r="R26" i="1" l="1"/>
  <c r="Q26" i="1"/>
  <c r="H24" i="1"/>
  <c r="H27" i="1" s="1"/>
  <c r="S26" i="1" l="1"/>
  <c r="T26" i="1" s="1"/>
  <c r="E27" i="1"/>
  <c r="K27" i="1" s="1"/>
  <c r="J24" i="1" l="1"/>
  <c r="K24" i="1" l="1"/>
  <c r="G10" i="1" l="1"/>
  <c r="K22" i="1" l="1"/>
  <c r="K23" i="1"/>
  <c r="K21" i="1"/>
  <c r="K20" i="1"/>
  <c r="K19" i="1"/>
  <c r="K18" i="1"/>
  <c r="K17" i="1"/>
  <c r="K16" i="1"/>
  <c r="K15" i="1"/>
  <c r="K14" i="1"/>
  <c r="K13" i="1"/>
  <c r="K11" i="1"/>
  <c r="K10" i="1"/>
  <c r="G23" i="1"/>
  <c r="G22" i="1"/>
  <c r="G21" i="1"/>
  <c r="G20" i="1"/>
  <c r="G19" i="1"/>
  <c r="G18" i="1"/>
  <c r="G17" i="1"/>
  <c r="G16" i="1"/>
  <c r="G15" i="1"/>
  <c r="G14" i="1"/>
  <c r="G13" i="1"/>
  <c r="G12" i="1"/>
  <c r="G24" i="1" l="1"/>
  <c r="J17" i="1"/>
  <c r="J23" i="1"/>
  <c r="J22" i="1"/>
  <c r="J21" i="1"/>
  <c r="J20" i="1"/>
  <c r="J19" i="1"/>
  <c r="M19" i="1" s="1"/>
  <c r="R19" i="1" s="1"/>
  <c r="J18" i="1"/>
  <c r="J16" i="1"/>
  <c r="J15" i="1"/>
  <c r="J14" i="1"/>
  <c r="J13" i="1"/>
  <c r="J12" i="1"/>
  <c r="J11" i="1"/>
  <c r="J10" i="1"/>
  <c r="M10" i="1" s="1"/>
  <c r="R10" i="1" s="1"/>
  <c r="K12" i="1"/>
  <c r="L10" i="1" l="1"/>
  <c r="Q19" i="1"/>
  <c r="S19" i="1" s="1"/>
  <c r="Q10" i="1"/>
  <c r="M24" i="1"/>
  <c r="L24" i="1" s="1"/>
  <c r="G27" i="1"/>
  <c r="J27" i="1"/>
  <c r="M22" i="1"/>
  <c r="R22" i="1" s="1"/>
  <c r="M18" i="1"/>
  <c r="M15" i="1"/>
  <c r="R15" i="1" s="1"/>
  <c r="M12" i="1"/>
  <c r="R12" i="1" s="1"/>
  <c r="M23" i="1"/>
  <c r="R23" i="1" s="1"/>
  <c r="M21" i="1"/>
  <c r="R21" i="1" s="1"/>
  <c r="M13" i="1"/>
  <c r="R13" i="1" s="1"/>
  <c r="M11" i="1"/>
  <c r="R11" i="1" s="1"/>
  <c r="M20" i="1"/>
  <c r="R20" i="1" s="1"/>
  <c r="M16" i="1"/>
  <c r="R16" i="1" s="1"/>
  <c r="M17" i="1"/>
  <c r="R17" i="1" s="1"/>
  <c r="L19" i="1"/>
  <c r="M14" i="1"/>
  <c r="R14" i="1" s="1"/>
  <c r="R18" i="1" l="1"/>
  <c r="R24" i="1" s="1"/>
  <c r="R27" i="1" s="1"/>
  <c r="L23" i="1"/>
  <c r="S10" i="1"/>
  <c r="T10" i="1" s="1"/>
  <c r="T19" i="1"/>
  <c r="Q11" i="1"/>
  <c r="S11" i="1" s="1"/>
  <c r="Q16" i="1"/>
  <c r="S16" i="1" s="1"/>
  <c r="Q13" i="1"/>
  <c r="S13" i="1" s="1"/>
  <c r="Q15" i="1"/>
  <c r="S15" i="1" s="1"/>
  <c r="Q17" i="1"/>
  <c r="S17" i="1" s="1"/>
  <c r="Q12" i="1"/>
  <c r="S12" i="1" s="1"/>
  <c r="Q14" i="1"/>
  <c r="Q21" i="1"/>
  <c r="S21" i="1" s="1"/>
  <c r="Q20" i="1"/>
  <c r="S20" i="1" s="1"/>
  <c r="Q23" i="1"/>
  <c r="S23" i="1" s="1"/>
  <c r="Q22" i="1"/>
  <c r="S22" i="1" s="1"/>
  <c r="M27" i="1"/>
  <c r="L27" i="1" s="1"/>
  <c r="L22" i="1"/>
  <c r="L20" i="1"/>
  <c r="L21" i="1"/>
  <c r="L13" i="1"/>
  <c r="L12" i="1"/>
  <c r="L18" i="1"/>
  <c r="L15" i="1"/>
  <c r="L17" i="1"/>
  <c r="L16" i="1"/>
  <c r="L11" i="1"/>
  <c r="L14" i="1"/>
  <c r="Q24" i="1" l="1"/>
  <c r="S18" i="1"/>
  <c r="T18" i="1" s="1"/>
  <c r="Q27" i="1"/>
  <c r="S14" i="1"/>
  <c r="T14" i="1" s="1"/>
  <c r="T16" i="1"/>
  <c r="T11" i="1"/>
  <c r="T22" i="1"/>
  <c r="T20" i="1"/>
  <c r="T13" i="1"/>
  <c r="T23" i="1"/>
  <c r="T15" i="1"/>
  <c r="T21" i="1"/>
  <c r="T17" i="1"/>
  <c r="T12" i="1"/>
  <c r="S24" i="1" l="1"/>
  <c r="S27" i="1" s="1"/>
  <c r="T27" i="1" s="1"/>
  <c r="T24" i="1" l="1"/>
</calcChain>
</file>

<file path=xl/sharedStrings.xml><?xml version="1.0" encoding="utf-8"?>
<sst xmlns="http://schemas.openxmlformats.org/spreadsheetml/2006/main" count="66" uniqueCount="63">
  <si>
    <t>Eil. Nr.</t>
  </si>
  <si>
    <t>Dalyvių skaičius (bedarbių)</t>
  </si>
  <si>
    <t>Vieno dalyvio vidutinė darbų trukmė val. (vieno mėnesio -167,5 d.val.)</t>
  </si>
  <si>
    <t>Bedarbių darbo valandų skaičius (viso)</t>
  </si>
  <si>
    <t>Bendras dalyvių skaičius</t>
  </si>
  <si>
    <t>Bendras darbo valandų skaičius</t>
  </si>
  <si>
    <t>Administravimo išlaidos</t>
  </si>
  <si>
    <t>Bijotų seniūnija</t>
  </si>
  <si>
    <t>Bilionių seniūnija</t>
  </si>
  <si>
    <t>Didkiemio seniūnija</t>
  </si>
  <si>
    <t>Kaltinėnų seniūnija</t>
  </si>
  <si>
    <t>Kvėdarnos seniūnija</t>
  </si>
  <si>
    <t>Laukuvos seniūnija</t>
  </si>
  <si>
    <t>Pajūrio seniūnija</t>
  </si>
  <si>
    <t>Palentinio seniūnija</t>
  </si>
  <si>
    <t>Šilalės miesto seniūnija</t>
  </si>
  <si>
    <t>Šilalės kaimiškoji seniūnija</t>
  </si>
  <si>
    <t>Traksėdžio seniūnija</t>
  </si>
  <si>
    <t>Tenenių seniūnija</t>
  </si>
  <si>
    <t>Upynos seniūnija</t>
  </si>
  <si>
    <t>Žadeikių seniūnija</t>
  </si>
  <si>
    <t>Iš viso</t>
  </si>
  <si>
    <t>Viešųjų darbų pobūdžio ir asignavimų valdytojų pavadinimas</t>
  </si>
  <si>
    <t>1.1.</t>
  </si>
  <si>
    <t>1.2.</t>
  </si>
  <si>
    <t>1.4.</t>
  </si>
  <si>
    <t>1.6.</t>
  </si>
  <si>
    <t>1.8.</t>
  </si>
  <si>
    <t>1.9.</t>
  </si>
  <si>
    <t>1.10.</t>
  </si>
  <si>
    <t>1.11.</t>
  </si>
  <si>
    <t>1.12.</t>
  </si>
  <si>
    <t>1.13.</t>
  </si>
  <si>
    <t>Darbų pradžia</t>
  </si>
  <si>
    <t>Darbų pabaiga</t>
  </si>
  <si>
    <t>1.</t>
  </si>
  <si>
    <t>1.3.</t>
  </si>
  <si>
    <t>1.14.</t>
  </si>
  <si>
    <t>Val.  įkainis (Eur/val.)</t>
  </si>
  <si>
    <t>Eurais</t>
  </si>
  <si>
    <t>1.5.</t>
  </si>
  <si>
    <t>_____________________________________________________________________</t>
  </si>
  <si>
    <t>Lėšos darbo užmokesčiui (Eur) (13*14)</t>
  </si>
  <si>
    <t>Moksleivių darbo valandų skaičius (viso)</t>
  </si>
  <si>
    <t xml:space="preserve">                                                        </t>
  </si>
  <si>
    <t>1.7.</t>
  </si>
  <si>
    <t>Šilalės Vlado Statkevičiaus muziejus</t>
  </si>
  <si>
    <t>Kitos išlaidos  (17+18+19)*4%</t>
  </si>
  <si>
    <t>Savivaldybės lėšos (Eur) (15+16)+(17+18+19)</t>
  </si>
  <si>
    <t xml:space="preserve">1. Šilalės rajono savivaldybei miestų ir gyvenviečių gatvių, pėsčiųjų ir dviračių takų, kelių, pakelių, patikėjimo teise priskirtų valdyti kelio statinių ir kitų viešojo naudojimo objektų smulkaus remonto ir priežiūros darbai bei viešojo naudojimo teritorijų tvarkymo ir priežiūros, apželdinimo ir želdinių priežiūros darbai (sezoniniai darbai: žiemą – sniego valymas, ledo valymas nuo takų, smėlio barstymas, sniego šlavimas ir kiti laikino pobūdžio darbai, susiję su sniego pašalinimu, rudenį – medžių lapų grėbimas ir kiti laikino pobūdžio darbai, susiję su augalinių atliekų sutvarkymu, vasarą – želdinių priežiūra, pavasarį – gėlynų sodinimas, medžių genėjimas ir kiti laikino pobūdžio darbai), skirti padėti palaikyti ir (ar) plėtoti vietos bendruomenės socialinę infrastruktūrą, esančią valstybinėje žemėje. </t>
  </si>
  <si>
    <t>2.</t>
  </si>
  <si>
    <t>2. Valstybinėse žemėse esančių istorijos, kultūros paminklų, kultūros paveldo objektų, regioninių parkų, neveikiančių kapinių, pilkapių, kitų saugomų bei turinčių išliekamąją vertę objektų ir jų teritorijų priežiūros tvarkymo pagalbiniai darbai.</t>
  </si>
  <si>
    <t>2.1</t>
  </si>
  <si>
    <t>______________________________________________</t>
  </si>
  <si>
    <t>Socialinio draudimo įmokos (17+18)*2,17 (Eur)</t>
  </si>
  <si>
    <t>PATVIRTINTA</t>
  </si>
  <si>
    <t xml:space="preserve">Šilalės rajono savivaldybės administracijos </t>
  </si>
  <si>
    <t xml:space="preserve"> </t>
  </si>
  <si>
    <t xml:space="preserve">Dalyvių skaičius </t>
  </si>
  <si>
    <t>Kompensacija už nepanaudotas atostogas (Eur) (13/167,5)*4,47*0,7*8*3,93</t>
  </si>
  <si>
    <t xml:space="preserve">                       ŠILALĖS RAJONO SAVIVALDYBĖS 2022 M. UŽIMTUMO DIDINIMO PROGRAMOS PASKIRSTYMO PAGAL ASIGNAVIMŲ VALDYTOJUS IR DARBO POBŪDĮ  SĄRAŠAS                                                                                                                  </t>
  </si>
  <si>
    <t>direktoriaus 2022 m.  gegužės 20 d.</t>
  </si>
  <si>
    <t>įsakymu Nr. DĮV-410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</si>
</sst>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8"/>
      <name val="Calibri"/>
      <family val="2"/>
    </font>
    <font>
      <b/>
      <sz val="11"/>
      <color theme="1"/>
      <name val="Calibri"/>
      <family val="2"/>
      <charset val="186"/>
      <scheme val="minor"/>
    </font>
    <font>
      <sz val="11"/>
      <color indexed="8"/>
      <name val="Times New Roman"/>
      <family val="1"/>
      <charset val="186"/>
    </font>
    <font>
      <b/>
      <sz val="11"/>
      <color indexed="8"/>
      <name val="Times New Roman"/>
      <family val="1"/>
      <charset val="186"/>
    </font>
    <font>
      <b/>
      <sz val="11"/>
      <name val="Times New Roman"/>
      <family val="1"/>
      <charset val="186"/>
    </font>
    <font>
      <sz val="11"/>
      <name val="Times New Roman"/>
      <family val="1"/>
      <charset val="186"/>
    </font>
    <font>
      <b/>
      <sz val="11"/>
      <color indexed="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xf numFmtId="0" fontId="3" fillId="0" borderId="0" xfId="0" applyFont="1" applyAlignment="1">
      <alignment horizontal="center" wrapText="1"/>
    </xf>
    <xf numFmtId="2" fontId="4" fillId="0" borderId="0" xfId="0" applyNumberFormat="1" applyFont="1" applyAlignment="1">
      <alignment wrapText="1"/>
    </xf>
    <xf numFmtId="0" fontId="3" fillId="0" borderId="0" xfId="0" applyFont="1" applyAlignment="1">
      <alignment wrapText="1"/>
    </xf>
    <xf numFmtId="2" fontId="3" fillId="0" borderId="0" xfId="0" applyNumberFormat="1" applyFont="1" applyAlignment="1">
      <alignment wrapText="1"/>
    </xf>
    <xf numFmtId="0" fontId="3" fillId="0" borderId="0" xfId="0" applyFont="1"/>
    <xf numFmtId="0" fontId="4" fillId="0" borderId="0" xfId="0" applyFont="1"/>
    <xf numFmtId="0" fontId="5"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2" fontId="5" fillId="0" borderId="1" xfId="0" applyNumberFormat="1" applyFont="1" applyBorder="1" applyAlignment="1">
      <alignment horizontal="center" vertical="center" textRotation="90" wrapText="1"/>
    </xf>
    <xf numFmtId="0" fontId="6" fillId="0" borderId="1" xfId="0" applyFont="1" applyBorder="1" applyAlignment="1">
      <alignment horizontal="center" wrapText="1"/>
    </xf>
    <xf numFmtId="0" fontId="5"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left"/>
    </xf>
    <xf numFmtId="14" fontId="3" fillId="0" borderId="1" xfId="0" applyNumberFormat="1" applyFont="1" applyBorder="1" applyAlignment="1">
      <alignment horizontal="center"/>
    </xf>
    <xf numFmtId="1" fontId="6" fillId="2"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2" fontId="6" fillId="2" borderId="1" xfId="0" applyNumberFormat="1" applyFont="1" applyFill="1" applyBorder="1" applyAlignment="1">
      <alignment horizontal="center" wrapText="1"/>
    </xf>
    <xf numFmtId="3" fontId="6" fillId="2" borderId="1" xfId="0" applyNumberFormat="1" applyFont="1" applyFill="1" applyBorder="1" applyAlignment="1">
      <alignment horizontal="center" wrapText="1"/>
    </xf>
    <xf numFmtId="1" fontId="5" fillId="3" borderId="1" xfId="0" applyNumberFormat="1" applyFont="1" applyFill="1" applyBorder="1" applyAlignment="1">
      <alignment horizontal="center" wrapText="1"/>
    </xf>
    <xf numFmtId="3" fontId="5" fillId="3" borderId="1" xfId="0" applyNumberFormat="1" applyFont="1" applyFill="1" applyBorder="1" applyAlignment="1">
      <alignment horizontal="center" wrapText="1"/>
    </xf>
    <xf numFmtId="1" fontId="3" fillId="2" borderId="0" xfId="0" applyNumberFormat="1" applyFont="1" applyFill="1"/>
    <xf numFmtId="0" fontId="3" fillId="2" borderId="0" xfId="0" applyFont="1" applyFill="1"/>
    <xf numFmtId="0" fontId="5" fillId="4" borderId="1" xfId="0" applyFont="1" applyFill="1" applyBorder="1" applyAlignment="1">
      <alignment horizontal="center" wrapText="1"/>
    </xf>
    <xf numFmtId="0" fontId="5" fillId="4" borderId="1" xfId="0" applyFont="1" applyFill="1" applyBorder="1" applyAlignment="1">
      <alignment horizontal="left"/>
    </xf>
    <xf numFmtId="0" fontId="7" fillId="4" borderId="1" xfId="0" applyFont="1" applyFill="1" applyBorder="1" applyAlignment="1">
      <alignment horizontal="center"/>
    </xf>
    <xf numFmtId="1" fontId="5" fillId="4" borderId="1" xfId="0" applyNumberFormat="1" applyFont="1" applyFill="1" applyBorder="1" applyAlignment="1">
      <alignment horizontal="center" wrapText="1"/>
    </xf>
    <xf numFmtId="164" fontId="5" fillId="4" borderId="1"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3" fontId="5" fillId="4" borderId="1" xfId="0" applyNumberFormat="1" applyFont="1" applyFill="1" applyBorder="1" applyAlignment="1">
      <alignment horizontal="center" wrapText="1"/>
    </xf>
    <xf numFmtId="1" fontId="4" fillId="2" borderId="0" xfId="0" applyNumberFormat="1" applyFont="1" applyFill="1"/>
    <xf numFmtId="0" fontId="4" fillId="2" borderId="0" xfId="0" applyFont="1" applyFill="1"/>
    <xf numFmtId="0" fontId="6" fillId="0" borderId="1" xfId="0" applyFont="1" applyBorder="1" applyAlignment="1">
      <alignment horizontal="left" wrapText="1"/>
    </xf>
    <xf numFmtId="0" fontId="3" fillId="0" borderId="0" xfId="0" applyFont="1" applyAlignment="1">
      <alignment horizontal="center"/>
    </xf>
    <xf numFmtId="0" fontId="0" fillId="0" borderId="0" xfId="0" applyFont="1"/>
    <xf numFmtId="0" fontId="0" fillId="0" borderId="0" xfId="0" applyFont="1" applyAlignment="1">
      <alignment horizontal="center"/>
    </xf>
    <xf numFmtId="1" fontId="0" fillId="0" borderId="0" xfId="0" applyNumberFormat="1" applyFont="1"/>
    <xf numFmtId="3" fontId="3" fillId="0" borderId="0" xfId="0" applyNumberFormat="1" applyFont="1"/>
    <xf numFmtId="3" fontId="4" fillId="0" borderId="0" xfId="0" applyNumberFormat="1" applyFont="1"/>
    <xf numFmtId="1" fontId="3" fillId="0" borderId="0" xfId="0" applyNumberFormat="1" applyFont="1"/>
    <xf numFmtId="14" fontId="3" fillId="0" borderId="0" xfId="0" applyNumberFormat="1" applyFont="1" applyBorder="1" applyAlignment="1">
      <alignment horizontal="center"/>
    </xf>
    <xf numFmtId="0" fontId="3" fillId="0" borderId="0" xfId="0" applyFont="1" applyAlignment="1">
      <alignment horizontal="center" wrapText="1"/>
    </xf>
    <xf numFmtId="0" fontId="0" fillId="0" borderId="0" xfId="0" applyFont="1"/>
    <xf numFmtId="0" fontId="5" fillId="0" borderId="0" xfId="0" applyFont="1" applyAlignment="1">
      <alignment horizontal="center" wrapText="1"/>
    </xf>
    <xf numFmtId="0" fontId="4" fillId="0" borderId="1" xfId="0" applyFont="1" applyBorder="1" applyAlignment="1">
      <alignment horizontal="left"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5"/>
  <sheetViews>
    <sheetView tabSelected="1" zoomScaleNormal="100" workbookViewId="0">
      <selection activeCell="V7" sqref="V7"/>
    </sheetView>
  </sheetViews>
  <sheetFormatPr defaultColWidth="9.109375" defaultRowHeight="13.8" x14ac:dyDescent="0.25"/>
  <cols>
    <col min="1" max="1" width="6" style="2" customWidth="1"/>
    <col min="2" max="2" width="24.44140625" style="4" customWidth="1"/>
    <col min="3" max="3" width="12.33203125" style="2" customWidth="1"/>
    <col min="4" max="4" width="12.44140625" style="2" customWidth="1"/>
    <col min="5" max="5" width="5.33203125" style="4" customWidth="1"/>
    <col min="6" max="6" width="10.33203125" style="4" customWidth="1"/>
    <col min="7" max="7" width="8" style="4" customWidth="1"/>
    <col min="8" max="8" width="3.6640625" style="4" customWidth="1"/>
    <col min="9" max="9" width="10.44140625" style="5" customWidth="1"/>
    <col min="10" max="10" width="7.5546875" style="6" customWidth="1"/>
    <col min="11" max="11" width="4.6640625" style="6" customWidth="1"/>
    <col min="12" max="12" width="9.44140625" style="6" customWidth="1"/>
    <col min="13" max="13" width="8.44140625" style="6" customWidth="1"/>
    <col min="14" max="14" width="6.5546875" style="6" customWidth="1"/>
    <col min="15" max="15" width="5.44140625" style="6" customWidth="1"/>
    <col min="16" max="16" width="4.44140625" style="7" customWidth="1"/>
    <col min="17" max="18" width="8" style="6" customWidth="1"/>
    <col min="19" max="19" width="7" style="6" customWidth="1"/>
    <col min="20" max="20" width="7.5546875" style="7" customWidth="1"/>
    <col min="21" max="16384" width="9.109375" style="6"/>
  </cols>
  <sheetData>
    <row r="1" spans="1:21" x14ac:dyDescent="0.25">
      <c r="A1" s="2" t="s">
        <v>44</v>
      </c>
      <c r="B1" s="3"/>
      <c r="O1" s="6" t="s">
        <v>55</v>
      </c>
      <c r="P1" s="6"/>
      <c r="R1" s="7"/>
      <c r="S1" s="7"/>
    </row>
    <row r="2" spans="1:21" x14ac:dyDescent="0.25">
      <c r="O2" s="6" t="s">
        <v>56</v>
      </c>
      <c r="P2" s="6"/>
      <c r="R2" s="7"/>
      <c r="S2" s="7"/>
    </row>
    <row r="3" spans="1:21" x14ac:dyDescent="0.25">
      <c r="O3" s="6" t="s">
        <v>61</v>
      </c>
      <c r="P3" s="6"/>
      <c r="R3" s="7"/>
      <c r="S3" s="7"/>
    </row>
    <row r="4" spans="1:21" x14ac:dyDescent="0.25">
      <c r="O4" s="6" t="s">
        <v>62</v>
      </c>
      <c r="P4" s="6"/>
      <c r="S4" s="7"/>
    </row>
    <row r="5" spans="1:21" ht="32.25" customHeight="1" x14ac:dyDescent="0.25">
      <c r="A5" s="47" t="s">
        <v>60</v>
      </c>
      <c r="B5" s="47"/>
      <c r="C5" s="47"/>
      <c r="D5" s="47"/>
      <c r="E5" s="47"/>
      <c r="F5" s="47"/>
      <c r="G5" s="47"/>
      <c r="H5" s="47"/>
      <c r="I5" s="47"/>
      <c r="J5" s="47"/>
      <c r="K5" s="47"/>
      <c r="L5" s="47"/>
      <c r="M5" s="47"/>
      <c r="N5" s="47"/>
      <c r="O5" s="47"/>
      <c r="P5" s="47"/>
      <c r="Q5" s="47"/>
      <c r="R5" s="47"/>
      <c r="S5" s="47"/>
    </row>
    <row r="6" spans="1:21" x14ac:dyDescent="0.25">
      <c r="A6" s="8"/>
      <c r="B6" s="9"/>
      <c r="C6" s="10"/>
      <c r="D6" s="10"/>
      <c r="E6" s="9"/>
      <c r="F6" s="9"/>
      <c r="G6" s="9"/>
      <c r="H6" s="9"/>
      <c r="I6" s="9"/>
      <c r="T6" s="6" t="s">
        <v>39</v>
      </c>
    </row>
    <row r="7" spans="1:21" ht="153.75" customHeight="1" x14ac:dyDescent="0.25">
      <c r="A7" s="11" t="s">
        <v>0</v>
      </c>
      <c r="B7" s="11" t="s">
        <v>22</v>
      </c>
      <c r="C7" s="12" t="s">
        <v>33</v>
      </c>
      <c r="D7" s="12" t="s">
        <v>34</v>
      </c>
      <c r="E7" s="12" t="s">
        <v>1</v>
      </c>
      <c r="F7" s="12" t="s">
        <v>2</v>
      </c>
      <c r="G7" s="12" t="s">
        <v>3</v>
      </c>
      <c r="H7" s="12" t="s">
        <v>58</v>
      </c>
      <c r="I7" s="12" t="s">
        <v>2</v>
      </c>
      <c r="J7" s="12" t="s">
        <v>43</v>
      </c>
      <c r="K7" s="12" t="s">
        <v>4</v>
      </c>
      <c r="L7" s="12" t="s">
        <v>2</v>
      </c>
      <c r="M7" s="12" t="s">
        <v>5</v>
      </c>
      <c r="N7" s="13" t="s">
        <v>38</v>
      </c>
      <c r="O7" s="13" t="s">
        <v>6</v>
      </c>
      <c r="P7" s="13" t="s">
        <v>47</v>
      </c>
      <c r="Q7" s="13" t="s">
        <v>42</v>
      </c>
      <c r="R7" s="13" t="s">
        <v>59</v>
      </c>
      <c r="S7" s="13" t="s">
        <v>54</v>
      </c>
      <c r="T7" s="13" t="s">
        <v>48</v>
      </c>
    </row>
    <row r="8" spans="1:21" x14ac:dyDescent="0.25">
      <c r="A8" s="14">
        <v>1</v>
      </c>
      <c r="B8" s="14">
        <v>2</v>
      </c>
      <c r="C8" s="14">
        <v>3</v>
      </c>
      <c r="D8" s="14">
        <v>4</v>
      </c>
      <c r="E8" s="14">
        <v>5</v>
      </c>
      <c r="F8" s="14">
        <v>6</v>
      </c>
      <c r="G8" s="14">
        <v>7</v>
      </c>
      <c r="H8" s="14">
        <v>8</v>
      </c>
      <c r="I8" s="14">
        <v>9</v>
      </c>
      <c r="J8" s="14">
        <v>10</v>
      </c>
      <c r="K8" s="14">
        <v>11</v>
      </c>
      <c r="L8" s="14">
        <v>12</v>
      </c>
      <c r="M8" s="14">
        <v>13</v>
      </c>
      <c r="N8" s="14">
        <v>14</v>
      </c>
      <c r="O8" s="14">
        <v>15</v>
      </c>
      <c r="P8" s="14">
        <v>16</v>
      </c>
      <c r="Q8" s="14">
        <v>17</v>
      </c>
      <c r="R8" s="14">
        <v>18</v>
      </c>
      <c r="S8" s="14">
        <v>19</v>
      </c>
      <c r="T8" s="14">
        <v>20</v>
      </c>
    </row>
    <row r="9" spans="1:21" ht="77.25" customHeight="1" x14ac:dyDescent="0.25">
      <c r="A9" s="15" t="s">
        <v>35</v>
      </c>
      <c r="B9" s="48" t="s">
        <v>49</v>
      </c>
      <c r="C9" s="48"/>
      <c r="D9" s="48"/>
      <c r="E9" s="48"/>
      <c r="F9" s="48"/>
      <c r="G9" s="48"/>
      <c r="H9" s="48"/>
      <c r="I9" s="48"/>
      <c r="J9" s="48"/>
      <c r="K9" s="48"/>
      <c r="L9" s="48"/>
      <c r="M9" s="48"/>
      <c r="N9" s="48"/>
      <c r="O9" s="48"/>
      <c r="P9" s="48"/>
      <c r="Q9" s="48"/>
      <c r="R9" s="48"/>
      <c r="S9" s="48"/>
      <c r="T9" s="48"/>
    </row>
    <row r="10" spans="1:21" s="26" customFormat="1" x14ac:dyDescent="0.25">
      <c r="A10" s="16" t="s">
        <v>23</v>
      </c>
      <c r="B10" s="17" t="s">
        <v>7</v>
      </c>
      <c r="C10" s="18">
        <v>44713</v>
      </c>
      <c r="D10" s="18">
        <v>44910</v>
      </c>
      <c r="E10" s="16">
        <v>1</v>
      </c>
      <c r="F10" s="19">
        <v>314</v>
      </c>
      <c r="G10" s="19">
        <f>E10*F10</f>
        <v>314</v>
      </c>
      <c r="H10" s="16"/>
      <c r="I10" s="20">
        <v>167.5</v>
      </c>
      <c r="J10" s="19">
        <f t="shared" ref="J10:J18" si="0">H10*I10</f>
        <v>0</v>
      </c>
      <c r="K10" s="19">
        <f t="shared" ref="K10:K26" si="1">E10+H10</f>
        <v>1</v>
      </c>
      <c r="L10" s="21">
        <f>M10/K10/167.5</f>
        <v>1.8746268656716418</v>
      </c>
      <c r="M10" s="22">
        <f>G10+J10</f>
        <v>314</v>
      </c>
      <c r="N10" s="21">
        <v>4.47</v>
      </c>
      <c r="O10" s="21">
        <v>0</v>
      </c>
      <c r="P10" s="23">
        <v>0</v>
      </c>
      <c r="Q10" s="19">
        <f>(M10*N10)</f>
        <v>1403.58</v>
      </c>
      <c r="R10" s="19">
        <f>(M10/167.5)*4.47*0.7*8*3.93</f>
        <v>184.41784262686568</v>
      </c>
      <c r="S10" s="19">
        <f>(Q10+R10)*2.17%</f>
        <v>34.459553185002981</v>
      </c>
      <c r="T10" s="24">
        <f>SUM(O10+P10+Q10+R10+S10)</f>
        <v>1622.4573958118685</v>
      </c>
      <c r="U10" s="25"/>
    </row>
    <row r="11" spans="1:21" s="26" customFormat="1" x14ac:dyDescent="0.25">
      <c r="A11" s="16" t="s">
        <v>24</v>
      </c>
      <c r="B11" s="17" t="s">
        <v>8</v>
      </c>
      <c r="C11" s="18">
        <v>44713</v>
      </c>
      <c r="D11" s="18">
        <v>44910</v>
      </c>
      <c r="E11" s="16">
        <v>1</v>
      </c>
      <c r="F11" s="19">
        <v>315</v>
      </c>
      <c r="G11" s="19">
        <v>314</v>
      </c>
      <c r="H11" s="16"/>
      <c r="I11" s="20">
        <v>167.5</v>
      </c>
      <c r="J11" s="19">
        <f t="shared" si="0"/>
        <v>0</v>
      </c>
      <c r="K11" s="19">
        <f t="shared" si="1"/>
        <v>1</v>
      </c>
      <c r="L11" s="21">
        <f t="shared" ref="L11:L21" si="2">M11/K11/167.5</f>
        <v>1.8746268656716418</v>
      </c>
      <c r="M11" s="22">
        <f t="shared" ref="M11:M18" si="3">G11+J11</f>
        <v>314</v>
      </c>
      <c r="N11" s="21">
        <v>4.47</v>
      </c>
      <c r="O11" s="21">
        <v>0</v>
      </c>
      <c r="P11" s="23">
        <v>0</v>
      </c>
      <c r="Q11" s="19">
        <f t="shared" ref="Q11:Q23" si="4">(M11*N11)</f>
        <v>1403.58</v>
      </c>
      <c r="R11" s="19">
        <f t="shared" ref="R11:R23" si="5">(M11/167.5)*4.47*0.7*8*3.93</f>
        <v>184.41784262686568</v>
      </c>
      <c r="S11" s="19">
        <f t="shared" ref="S11:S23" si="6">(Q11+R11)*2.17%</f>
        <v>34.459553185002981</v>
      </c>
      <c r="T11" s="24">
        <f t="shared" ref="T11:T23" si="7">SUM(O11+P11+Q11+R11+S11)</f>
        <v>1622.4573958118685</v>
      </c>
      <c r="U11" s="25"/>
    </row>
    <row r="12" spans="1:21" s="26" customFormat="1" x14ac:dyDescent="0.25">
      <c r="A12" s="16" t="s">
        <v>36</v>
      </c>
      <c r="B12" s="17" t="s">
        <v>9</v>
      </c>
      <c r="C12" s="18">
        <v>44713</v>
      </c>
      <c r="D12" s="18">
        <v>44910</v>
      </c>
      <c r="E12" s="16">
        <v>1</v>
      </c>
      <c r="F12" s="19">
        <v>315</v>
      </c>
      <c r="G12" s="19">
        <f t="shared" ref="G12:G23" si="8">E12*F12</f>
        <v>315</v>
      </c>
      <c r="H12" s="16"/>
      <c r="I12" s="20">
        <v>167.5</v>
      </c>
      <c r="J12" s="19">
        <f>H12*I12</f>
        <v>0</v>
      </c>
      <c r="K12" s="19">
        <f t="shared" si="1"/>
        <v>1</v>
      </c>
      <c r="L12" s="21">
        <f>M12/K12/167.5</f>
        <v>1.8805970149253732</v>
      </c>
      <c r="M12" s="22">
        <f>G12+J12</f>
        <v>315</v>
      </c>
      <c r="N12" s="21">
        <v>4.47</v>
      </c>
      <c r="O12" s="21">
        <v>0</v>
      </c>
      <c r="P12" s="23">
        <v>0</v>
      </c>
      <c r="Q12" s="19">
        <f t="shared" si="4"/>
        <v>1408.05</v>
      </c>
      <c r="R12" s="19">
        <f t="shared" si="5"/>
        <v>185.00516059701488</v>
      </c>
      <c r="S12" s="19">
        <f t="shared" si="6"/>
        <v>34.569296984955223</v>
      </c>
      <c r="T12" s="24">
        <f t="shared" si="7"/>
        <v>1627.6244575819701</v>
      </c>
      <c r="U12" s="25"/>
    </row>
    <row r="13" spans="1:21" s="26" customFormat="1" x14ac:dyDescent="0.25">
      <c r="A13" s="16" t="s">
        <v>25</v>
      </c>
      <c r="B13" s="17" t="s">
        <v>10</v>
      </c>
      <c r="C13" s="18">
        <v>44713</v>
      </c>
      <c r="D13" s="18">
        <v>44910</v>
      </c>
      <c r="E13" s="16">
        <v>2</v>
      </c>
      <c r="F13" s="19">
        <v>314</v>
      </c>
      <c r="G13" s="19">
        <f t="shared" si="8"/>
        <v>628</v>
      </c>
      <c r="H13" s="16"/>
      <c r="I13" s="20">
        <v>167.5</v>
      </c>
      <c r="J13" s="19">
        <f>H13*I13</f>
        <v>0</v>
      </c>
      <c r="K13" s="19">
        <f t="shared" si="1"/>
        <v>2</v>
      </c>
      <c r="L13" s="21">
        <f t="shared" si="2"/>
        <v>1.8746268656716418</v>
      </c>
      <c r="M13" s="22">
        <f t="shared" si="3"/>
        <v>628</v>
      </c>
      <c r="N13" s="21">
        <v>4.47</v>
      </c>
      <c r="O13" s="21">
        <v>0</v>
      </c>
      <c r="P13" s="23">
        <v>0</v>
      </c>
      <c r="Q13" s="19">
        <f t="shared" si="4"/>
        <v>2807.16</v>
      </c>
      <c r="R13" s="19">
        <f t="shared" si="5"/>
        <v>368.83568525373136</v>
      </c>
      <c r="S13" s="19">
        <f t="shared" si="6"/>
        <v>68.919106370005963</v>
      </c>
      <c r="T13" s="24">
        <f t="shared" si="7"/>
        <v>3244.9147916237371</v>
      </c>
      <c r="U13" s="25"/>
    </row>
    <row r="14" spans="1:21" s="26" customFormat="1" x14ac:dyDescent="0.25">
      <c r="A14" s="16" t="s">
        <v>40</v>
      </c>
      <c r="B14" s="17" t="s">
        <v>11</v>
      </c>
      <c r="C14" s="18">
        <v>44713</v>
      </c>
      <c r="D14" s="18">
        <v>44910</v>
      </c>
      <c r="E14" s="16">
        <v>3</v>
      </c>
      <c r="F14" s="19">
        <v>314</v>
      </c>
      <c r="G14" s="19">
        <f t="shared" si="8"/>
        <v>942</v>
      </c>
      <c r="H14" s="16"/>
      <c r="I14" s="20">
        <v>167.5</v>
      </c>
      <c r="J14" s="19">
        <f>H14*I14</f>
        <v>0</v>
      </c>
      <c r="K14" s="19">
        <f t="shared" si="1"/>
        <v>3</v>
      </c>
      <c r="L14" s="21">
        <f>M14/K14/167.5</f>
        <v>1.8746268656716418</v>
      </c>
      <c r="M14" s="22">
        <f>G14+J14</f>
        <v>942</v>
      </c>
      <c r="N14" s="21">
        <v>4.47</v>
      </c>
      <c r="O14" s="21">
        <v>0</v>
      </c>
      <c r="P14" s="23">
        <v>0</v>
      </c>
      <c r="Q14" s="19">
        <f t="shared" si="4"/>
        <v>4210.74</v>
      </c>
      <c r="R14" s="19">
        <f t="shared" si="5"/>
        <v>553.25352788059695</v>
      </c>
      <c r="S14" s="19">
        <f t="shared" si="6"/>
        <v>103.37865955500895</v>
      </c>
      <c r="T14" s="24">
        <f t="shared" si="7"/>
        <v>4867.3721874356061</v>
      </c>
      <c r="U14" s="25"/>
    </row>
    <row r="15" spans="1:21" s="26" customFormat="1" x14ac:dyDescent="0.25">
      <c r="A15" s="16" t="s">
        <v>26</v>
      </c>
      <c r="B15" s="17" t="s">
        <v>12</v>
      </c>
      <c r="C15" s="18">
        <v>44713</v>
      </c>
      <c r="D15" s="18">
        <v>44910</v>
      </c>
      <c r="E15" s="16">
        <v>2</v>
      </c>
      <c r="F15" s="19">
        <v>314</v>
      </c>
      <c r="G15" s="19">
        <f t="shared" si="8"/>
        <v>628</v>
      </c>
      <c r="H15" s="16"/>
      <c r="I15" s="20">
        <v>167.5</v>
      </c>
      <c r="J15" s="19">
        <f t="shared" si="0"/>
        <v>0</v>
      </c>
      <c r="K15" s="19">
        <f t="shared" si="1"/>
        <v>2</v>
      </c>
      <c r="L15" s="21">
        <f t="shared" si="2"/>
        <v>1.8746268656716418</v>
      </c>
      <c r="M15" s="22">
        <f t="shared" si="3"/>
        <v>628</v>
      </c>
      <c r="N15" s="21">
        <v>4.47</v>
      </c>
      <c r="O15" s="21">
        <v>0</v>
      </c>
      <c r="P15" s="23">
        <v>0</v>
      </c>
      <c r="Q15" s="19">
        <f t="shared" si="4"/>
        <v>2807.16</v>
      </c>
      <c r="R15" s="19">
        <f t="shared" si="5"/>
        <v>368.83568525373136</v>
      </c>
      <c r="S15" s="19">
        <f t="shared" si="6"/>
        <v>68.919106370005963</v>
      </c>
      <c r="T15" s="24">
        <f t="shared" si="7"/>
        <v>3244.9147916237371</v>
      </c>
      <c r="U15" s="25"/>
    </row>
    <row r="16" spans="1:21" s="26" customFormat="1" x14ac:dyDescent="0.25">
      <c r="A16" s="16" t="s">
        <v>45</v>
      </c>
      <c r="B16" s="17" t="s">
        <v>13</v>
      </c>
      <c r="C16" s="18">
        <v>44713</v>
      </c>
      <c r="D16" s="18">
        <v>44910</v>
      </c>
      <c r="E16" s="16">
        <v>2</v>
      </c>
      <c r="F16" s="19">
        <v>314</v>
      </c>
      <c r="G16" s="19">
        <f t="shared" si="8"/>
        <v>628</v>
      </c>
      <c r="H16" s="16"/>
      <c r="I16" s="20">
        <v>167.5</v>
      </c>
      <c r="J16" s="19">
        <f t="shared" si="0"/>
        <v>0</v>
      </c>
      <c r="K16" s="19">
        <f t="shared" si="1"/>
        <v>2</v>
      </c>
      <c r="L16" s="21">
        <f t="shared" si="2"/>
        <v>1.8746268656716418</v>
      </c>
      <c r="M16" s="22">
        <f t="shared" si="3"/>
        <v>628</v>
      </c>
      <c r="N16" s="21">
        <v>4.47</v>
      </c>
      <c r="O16" s="21">
        <v>0</v>
      </c>
      <c r="P16" s="23">
        <v>0</v>
      </c>
      <c r="Q16" s="19">
        <f t="shared" si="4"/>
        <v>2807.16</v>
      </c>
      <c r="R16" s="19">
        <f t="shared" si="5"/>
        <v>368.83568525373136</v>
      </c>
      <c r="S16" s="19">
        <f t="shared" si="6"/>
        <v>68.919106370005963</v>
      </c>
      <c r="T16" s="24">
        <f>SUM(O16+P16+Q16+R16+S16)</f>
        <v>3244.9147916237371</v>
      </c>
      <c r="U16" s="25"/>
    </row>
    <row r="17" spans="1:29" s="26" customFormat="1" x14ac:dyDescent="0.25">
      <c r="A17" s="16" t="s">
        <v>27</v>
      </c>
      <c r="B17" s="17" t="s">
        <v>14</v>
      </c>
      <c r="C17" s="18">
        <v>44713</v>
      </c>
      <c r="D17" s="18">
        <v>44910</v>
      </c>
      <c r="E17" s="16">
        <v>1</v>
      </c>
      <c r="F17" s="19">
        <v>314</v>
      </c>
      <c r="G17" s="19">
        <f t="shared" si="8"/>
        <v>314</v>
      </c>
      <c r="H17" s="16"/>
      <c r="I17" s="20">
        <v>167.5</v>
      </c>
      <c r="J17" s="19">
        <f>H17*I17</f>
        <v>0</v>
      </c>
      <c r="K17" s="19">
        <f t="shared" si="1"/>
        <v>1</v>
      </c>
      <c r="L17" s="21">
        <f>M17/K17/167.5</f>
        <v>1.8746268656716418</v>
      </c>
      <c r="M17" s="22">
        <f>G17+J17</f>
        <v>314</v>
      </c>
      <c r="N17" s="21">
        <v>4.47</v>
      </c>
      <c r="O17" s="21">
        <v>0</v>
      </c>
      <c r="P17" s="23">
        <v>0</v>
      </c>
      <c r="Q17" s="19">
        <f t="shared" si="4"/>
        <v>1403.58</v>
      </c>
      <c r="R17" s="19">
        <f t="shared" si="5"/>
        <v>184.41784262686568</v>
      </c>
      <c r="S17" s="19">
        <f t="shared" si="6"/>
        <v>34.459553185002981</v>
      </c>
      <c r="T17" s="24">
        <f t="shared" si="7"/>
        <v>1622.4573958118685</v>
      </c>
      <c r="U17" s="25"/>
    </row>
    <row r="18" spans="1:29" s="26" customFormat="1" x14ac:dyDescent="0.25">
      <c r="A18" s="16" t="s">
        <v>28</v>
      </c>
      <c r="B18" s="17" t="s">
        <v>15</v>
      </c>
      <c r="C18" s="18">
        <v>44713</v>
      </c>
      <c r="D18" s="18">
        <v>44910</v>
      </c>
      <c r="E18" s="16">
        <v>10</v>
      </c>
      <c r="F18" s="19">
        <v>315</v>
      </c>
      <c r="G18" s="19">
        <f t="shared" si="8"/>
        <v>3150</v>
      </c>
      <c r="H18" s="16"/>
      <c r="I18" s="20">
        <v>167.5</v>
      </c>
      <c r="J18" s="19">
        <f t="shared" si="0"/>
        <v>0</v>
      </c>
      <c r="K18" s="19">
        <f t="shared" si="1"/>
        <v>10</v>
      </c>
      <c r="L18" s="21">
        <f t="shared" si="2"/>
        <v>1.8805970149253732</v>
      </c>
      <c r="M18" s="22">
        <f t="shared" si="3"/>
        <v>3150</v>
      </c>
      <c r="N18" s="21">
        <v>4.47</v>
      </c>
      <c r="O18" s="21">
        <v>0</v>
      </c>
      <c r="P18" s="23">
        <v>0</v>
      </c>
      <c r="Q18" s="19">
        <v>14077</v>
      </c>
      <c r="R18" s="19">
        <f t="shared" si="5"/>
        <v>1850.0516059701492</v>
      </c>
      <c r="S18" s="19">
        <f t="shared" si="6"/>
        <v>345.61701984955226</v>
      </c>
      <c r="T18" s="24">
        <f t="shared" si="7"/>
        <v>16272.668625819702</v>
      </c>
      <c r="U18" s="25"/>
    </row>
    <row r="19" spans="1:29" s="26" customFormat="1" x14ac:dyDescent="0.25">
      <c r="A19" s="16" t="s">
        <v>29</v>
      </c>
      <c r="B19" s="17" t="s">
        <v>16</v>
      </c>
      <c r="C19" s="18">
        <v>44713</v>
      </c>
      <c r="D19" s="18">
        <v>44910</v>
      </c>
      <c r="E19" s="16">
        <v>3</v>
      </c>
      <c r="F19" s="19">
        <v>314</v>
      </c>
      <c r="G19" s="19">
        <f t="shared" si="8"/>
        <v>942</v>
      </c>
      <c r="H19" s="16"/>
      <c r="I19" s="20">
        <v>167.5</v>
      </c>
      <c r="J19" s="19">
        <f t="shared" ref="J19:J27" si="9">H19*I19</f>
        <v>0</v>
      </c>
      <c r="K19" s="19">
        <f t="shared" si="1"/>
        <v>3</v>
      </c>
      <c r="L19" s="21">
        <f t="shared" si="2"/>
        <v>1.8746268656716418</v>
      </c>
      <c r="M19" s="22">
        <f t="shared" ref="M19:M22" si="10">G19+J19</f>
        <v>942</v>
      </c>
      <c r="N19" s="21">
        <v>4.47</v>
      </c>
      <c r="O19" s="21">
        <v>0</v>
      </c>
      <c r="P19" s="23">
        <v>0</v>
      </c>
      <c r="Q19" s="19">
        <f t="shared" si="4"/>
        <v>4210.74</v>
      </c>
      <c r="R19" s="19">
        <f t="shared" si="5"/>
        <v>553.25352788059695</v>
      </c>
      <c r="S19" s="19">
        <f t="shared" si="6"/>
        <v>103.37865955500895</v>
      </c>
      <c r="T19" s="24">
        <f t="shared" si="7"/>
        <v>4867.3721874356061</v>
      </c>
      <c r="U19" s="25"/>
    </row>
    <row r="20" spans="1:29" s="26" customFormat="1" x14ac:dyDescent="0.25">
      <c r="A20" s="16" t="s">
        <v>30</v>
      </c>
      <c r="B20" s="17" t="s">
        <v>18</v>
      </c>
      <c r="C20" s="18">
        <v>44713</v>
      </c>
      <c r="D20" s="18">
        <v>44910</v>
      </c>
      <c r="E20" s="16">
        <v>1</v>
      </c>
      <c r="F20" s="19">
        <v>315</v>
      </c>
      <c r="G20" s="19">
        <f t="shared" si="8"/>
        <v>315</v>
      </c>
      <c r="H20" s="16"/>
      <c r="I20" s="20">
        <v>167.5</v>
      </c>
      <c r="J20" s="19">
        <f t="shared" si="9"/>
        <v>0</v>
      </c>
      <c r="K20" s="19">
        <f t="shared" si="1"/>
        <v>1</v>
      </c>
      <c r="L20" s="21">
        <f t="shared" si="2"/>
        <v>1.8805970149253732</v>
      </c>
      <c r="M20" s="22">
        <f t="shared" si="10"/>
        <v>315</v>
      </c>
      <c r="N20" s="21">
        <v>4.47</v>
      </c>
      <c r="O20" s="21">
        <v>0</v>
      </c>
      <c r="P20" s="23">
        <v>0</v>
      </c>
      <c r="Q20" s="19">
        <f t="shared" si="4"/>
        <v>1408.05</v>
      </c>
      <c r="R20" s="19">
        <f t="shared" si="5"/>
        <v>185.00516059701488</v>
      </c>
      <c r="S20" s="19">
        <f t="shared" si="6"/>
        <v>34.569296984955223</v>
      </c>
      <c r="T20" s="24">
        <f t="shared" si="7"/>
        <v>1627.6244575819701</v>
      </c>
      <c r="U20" s="25"/>
    </row>
    <row r="21" spans="1:29" s="26" customFormat="1" x14ac:dyDescent="0.25">
      <c r="A21" s="16" t="s">
        <v>31</v>
      </c>
      <c r="B21" s="17" t="s">
        <v>17</v>
      </c>
      <c r="C21" s="18">
        <v>44713</v>
      </c>
      <c r="D21" s="18">
        <v>44910</v>
      </c>
      <c r="E21" s="16">
        <v>2</v>
      </c>
      <c r="F21" s="19">
        <v>314</v>
      </c>
      <c r="G21" s="19">
        <f t="shared" si="8"/>
        <v>628</v>
      </c>
      <c r="H21" s="16"/>
      <c r="I21" s="20">
        <v>167.5</v>
      </c>
      <c r="J21" s="19">
        <f t="shared" si="9"/>
        <v>0</v>
      </c>
      <c r="K21" s="19">
        <f t="shared" si="1"/>
        <v>2</v>
      </c>
      <c r="L21" s="21">
        <f t="shared" si="2"/>
        <v>1.8746268656716418</v>
      </c>
      <c r="M21" s="22">
        <f t="shared" si="10"/>
        <v>628</v>
      </c>
      <c r="N21" s="21">
        <v>4.47</v>
      </c>
      <c r="O21" s="21">
        <v>0</v>
      </c>
      <c r="P21" s="23">
        <v>0</v>
      </c>
      <c r="Q21" s="19">
        <f t="shared" si="4"/>
        <v>2807.16</v>
      </c>
      <c r="R21" s="19">
        <f t="shared" si="5"/>
        <v>368.83568525373136</v>
      </c>
      <c r="S21" s="19">
        <f t="shared" si="6"/>
        <v>68.919106370005963</v>
      </c>
      <c r="T21" s="24">
        <f t="shared" si="7"/>
        <v>3244.9147916237371</v>
      </c>
      <c r="U21" s="25"/>
    </row>
    <row r="22" spans="1:29" s="26" customFormat="1" x14ac:dyDescent="0.25">
      <c r="A22" s="16" t="s">
        <v>32</v>
      </c>
      <c r="B22" s="17" t="s">
        <v>19</v>
      </c>
      <c r="C22" s="18">
        <v>44713</v>
      </c>
      <c r="D22" s="18">
        <v>44910</v>
      </c>
      <c r="E22" s="16">
        <v>2</v>
      </c>
      <c r="F22" s="19">
        <v>314</v>
      </c>
      <c r="G22" s="19">
        <f t="shared" si="8"/>
        <v>628</v>
      </c>
      <c r="H22" s="16"/>
      <c r="I22" s="20">
        <v>167.5</v>
      </c>
      <c r="J22" s="19">
        <f t="shared" si="9"/>
        <v>0</v>
      </c>
      <c r="K22" s="19">
        <f t="shared" si="1"/>
        <v>2</v>
      </c>
      <c r="L22" s="21">
        <f>M22/K22/167.5</f>
        <v>1.8746268656716418</v>
      </c>
      <c r="M22" s="22">
        <f t="shared" si="10"/>
        <v>628</v>
      </c>
      <c r="N22" s="21">
        <v>4.47</v>
      </c>
      <c r="O22" s="21">
        <v>0</v>
      </c>
      <c r="P22" s="23">
        <v>0</v>
      </c>
      <c r="Q22" s="19">
        <f t="shared" si="4"/>
        <v>2807.16</v>
      </c>
      <c r="R22" s="19">
        <f t="shared" si="5"/>
        <v>368.83568525373136</v>
      </c>
      <c r="S22" s="19">
        <f t="shared" si="6"/>
        <v>68.919106370005963</v>
      </c>
      <c r="T22" s="24">
        <f t="shared" si="7"/>
        <v>3244.9147916237371</v>
      </c>
      <c r="U22" s="25"/>
    </row>
    <row r="23" spans="1:29" s="26" customFormat="1" x14ac:dyDescent="0.25">
      <c r="A23" s="16" t="s">
        <v>37</v>
      </c>
      <c r="B23" s="17" t="s">
        <v>20</v>
      </c>
      <c r="C23" s="18">
        <v>44713</v>
      </c>
      <c r="D23" s="18">
        <v>44910</v>
      </c>
      <c r="E23" s="16">
        <v>1</v>
      </c>
      <c r="F23" s="19">
        <v>314</v>
      </c>
      <c r="G23" s="19">
        <f t="shared" si="8"/>
        <v>314</v>
      </c>
      <c r="H23" s="16"/>
      <c r="I23" s="20">
        <v>167.5</v>
      </c>
      <c r="J23" s="19">
        <f>H23*I23</f>
        <v>0</v>
      </c>
      <c r="K23" s="19">
        <f t="shared" si="1"/>
        <v>1</v>
      </c>
      <c r="L23" s="21">
        <f>M23/K23/167.5</f>
        <v>1.8746268656716418</v>
      </c>
      <c r="M23" s="22">
        <f>G23+J23</f>
        <v>314</v>
      </c>
      <c r="N23" s="21">
        <v>4.47</v>
      </c>
      <c r="O23" s="21">
        <v>0</v>
      </c>
      <c r="P23" s="23">
        <v>0</v>
      </c>
      <c r="Q23" s="19">
        <f t="shared" si="4"/>
        <v>1403.58</v>
      </c>
      <c r="R23" s="19">
        <f t="shared" si="5"/>
        <v>184.41784262686568</v>
      </c>
      <c r="S23" s="19">
        <f t="shared" si="6"/>
        <v>34.459553185002981</v>
      </c>
      <c r="T23" s="24">
        <f t="shared" si="7"/>
        <v>1622.4573958118685</v>
      </c>
      <c r="U23" s="25"/>
    </row>
    <row r="24" spans="1:29" s="35" customFormat="1" ht="17.25" customHeight="1" x14ac:dyDescent="0.25">
      <c r="A24" s="27"/>
      <c r="B24" s="28" t="s">
        <v>21</v>
      </c>
      <c r="C24" s="29"/>
      <c r="D24" s="29"/>
      <c r="E24" s="27">
        <f>SUM(E10:E23)</f>
        <v>32</v>
      </c>
      <c r="F24" s="30">
        <v>314</v>
      </c>
      <c r="G24" s="30">
        <f>SUM(G10:G23)</f>
        <v>10060</v>
      </c>
      <c r="H24" s="27">
        <f>SUM(H10:H23)</f>
        <v>0</v>
      </c>
      <c r="I24" s="31">
        <v>167.5</v>
      </c>
      <c r="J24" s="30">
        <f>H24*I24</f>
        <v>0</v>
      </c>
      <c r="K24" s="30">
        <f t="shared" ref="K24" si="11">E24+H24</f>
        <v>32</v>
      </c>
      <c r="L24" s="32">
        <f>M24/K24/167.5</f>
        <v>1.8768656716417911</v>
      </c>
      <c r="M24" s="33">
        <f>G24+J24</f>
        <v>10060</v>
      </c>
      <c r="N24" s="32">
        <v>4.47</v>
      </c>
      <c r="O24" s="32">
        <v>0</v>
      </c>
      <c r="P24" s="23">
        <v>0</v>
      </c>
      <c r="Q24" s="30">
        <f>SUM(Q10:Q23)</f>
        <v>44964.700000000012</v>
      </c>
      <c r="R24" s="30">
        <f>SUM(R10:R23)</f>
        <v>5908.4187797014929</v>
      </c>
      <c r="S24" s="30">
        <f>SUM(S10:S23)</f>
        <v>1103.9466775195224</v>
      </c>
      <c r="T24" s="24">
        <f>SUM(O24+P24+Q24+R24+S24)</f>
        <v>51977.065457221026</v>
      </c>
      <c r="U24" s="25"/>
      <c r="V24" s="34"/>
    </row>
    <row r="25" spans="1:29" ht="30.75" customHeight="1" x14ac:dyDescent="0.25">
      <c r="A25" s="15" t="s">
        <v>50</v>
      </c>
      <c r="B25" s="48" t="s">
        <v>51</v>
      </c>
      <c r="C25" s="48"/>
      <c r="D25" s="48"/>
      <c r="E25" s="48"/>
      <c r="F25" s="48"/>
      <c r="G25" s="48"/>
      <c r="H25" s="48"/>
      <c r="I25" s="48"/>
      <c r="J25" s="48"/>
      <c r="K25" s="48"/>
      <c r="L25" s="48"/>
      <c r="M25" s="48"/>
      <c r="N25" s="48"/>
      <c r="O25" s="48"/>
      <c r="P25" s="48"/>
      <c r="Q25" s="48"/>
      <c r="R25" s="48"/>
      <c r="S25" s="48"/>
      <c r="T25" s="48"/>
      <c r="U25" s="25"/>
    </row>
    <row r="26" spans="1:29" s="26" customFormat="1" ht="34.5" customHeight="1" x14ac:dyDescent="0.25">
      <c r="A26" s="16" t="s">
        <v>52</v>
      </c>
      <c r="B26" s="36" t="s">
        <v>46</v>
      </c>
      <c r="C26" s="18">
        <v>44713</v>
      </c>
      <c r="D26" s="18">
        <v>44910</v>
      </c>
      <c r="E26" s="16">
        <v>1</v>
      </c>
      <c r="F26" s="19">
        <v>314</v>
      </c>
      <c r="G26" s="19">
        <f t="shared" ref="G26" si="12">E26*F26</f>
        <v>314</v>
      </c>
      <c r="H26" s="16"/>
      <c r="I26" s="20">
        <v>167.5</v>
      </c>
      <c r="J26" s="19">
        <f>H26*I26</f>
        <v>0</v>
      </c>
      <c r="K26" s="19">
        <f t="shared" si="1"/>
        <v>1</v>
      </c>
      <c r="L26" s="21">
        <f>M26/K26/167.5</f>
        <v>1.8746268656716418</v>
      </c>
      <c r="M26" s="22">
        <f>G26+J26</f>
        <v>314</v>
      </c>
      <c r="N26" s="21">
        <v>4.47</v>
      </c>
      <c r="O26" s="21">
        <v>0</v>
      </c>
      <c r="P26" s="23">
        <v>0</v>
      </c>
      <c r="Q26" s="19">
        <f>(M26*N26)</f>
        <v>1403.58</v>
      </c>
      <c r="R26" s="19">
        <f>(M26/167.5)*4.47*0.7*8*3.93</f>
        <v>184.41784262686568</v>
      </c>
      <c r="S26" s="19">
        <f>(Q26+R26)*2.17%</f>
        <v>34.459553185002981</v>
      </c>
      <c r="T26" s="24">
        <f t="shared" ref="T26" si="13">SUM(O26+P26+Q26+R26+S26)</f>
        <v>1622.4573958118685</v>
      </c>
      <c r="U26" s="25"/>
      <c r="Z26" s="26" t="s">
        <v>57</v>
      </c>
      <c r="AC26" s="44"/>
    </row>
    <row r="27" spans="1:29" s="35" customFormat="1" ht="17.25" customHeight="1" x14ac:dyDescent="0.25">
      <c r="A27" s="27"/>
      <c r="B27" s="28" t="s">
        <v>21</v>
      </c>
      <c r="C27" s="29"/>
      <c r="D27" s="29"/>
      <c r="E27" s="27">
        <f>SUM(E24+E26)</f>
        <v>33</v>
      </c>
      <c r="F27" s="30">
        <v>314</v>
      </c>
      <c r="G27" s="30">
        <f>SUM(G24+G26)</f>
        <v>10374</v>
      </c>
      <c r="H27" s="27">
        <f>SUM(H10:H26)</f>
        <v>0</v>
      </c>
      <c r="I27" s="31">
        <v>167.5</v>
      </c>
      <c r="J27" s="30">
        <f t="shared" si="9"/>
        <v>0</v>
      </c>
      <c r="K27" s="30">
        <f>E27+H27</f>
        <v>33</v>
      </c>
      <c r="L27" s="32">
        <f>M27/K27/167.5</f>
        <v>1.8767978290366352</v>
      </c>
      <c r="M27" s="33">
        <f>G27+J27</f>
        <v>10374</v>
      </c>
      <c r="N27" s="32">
        <v>4.47</v>
      </c>
      <c r="O27" s="32">
        <v>0</v>
      </c>
      <c r="P27" s="23">
        <v>0</v>
      </c>
      <c r="Q27" s="30">
        <f>SUM(Q24+Q26)</f>
        <v>46368.280000000013</v>
      </c>
      <c r="R27" s="30">
        <f>SUM(R24+R26)</f>
        <v>6092.8366223283583</v>
      </c>
      <c r="S27" s="30">
        <f>SUM(S24+S26)</f>
        <v>1138.4062307045253</v>
      </c>
      <c r="T27" s="24">
        <f>SUM(O27+P27+Q27+R27+S27)</f>
        <v>53599.522853032897</v>
      </c>
      <c r="U27" s="25"/>
      <c r="V27" s="34"/>
    </row>
    <row r="28" spans="1:29" ht="15.75" customHeight="1" x14ac:dyDescent="0.3">
      <c r="A28" s="37"/>
      <c r="B28" s="6"/>
      <c r="C28" s="38"/>
      <c r="D28" s="38" t="s">
        <v>41</v>
      </c>
      <c r="E28" s="38"/>
      <c r="F28" s="39"/>
      <c r="G28" s="39"/>
      <c r="H28" s="39"/>
      <c r="I28" s="39"/>
      <c r="J28" s="39"/>
      <c r="K28" s="39"/>
      <c r="L28" s="39"/>
      <c r="M28" s="39"/>
      <c r="N28" s="39"/>
      <c r="O28" s="39"/>
      <c r="P28" s="39"/>
      <c r="Q28" s="39"/>
      <c r="R28" s="39"/>
      <c r="S28" s="39"/>
      <c r="T28" s="39"/>
    </row>
    <row r="29" spans="1:29" ht="15.75" customHeight="1" x14ac:dyDescent="0.3">
      <c r="A29" s="37"/>
      <c r="B29" s="38"/>
      <c r="C29" s="38"/>
      <c r="D29" s="38"/>
      <c r="E29" s="38"/>
      <c r="F29" s="38"/>
      <c r="G29" s="38"/>
      <c r="H29" s="38"/>
      <c r="I29" s="38"/>
      <c r="J29" s="38"/>
      <c r="K29" s="38"/>
      <c r="L29" s="38"/>
      <c r="M29" s="38"/>
      <c r="N29" s="38"/>
      <c r="O29" s="38"/>
      <c r="P29" s="38"/>
      <c r="Q29" s="38"/>
      <c r="R29" s="38"/>
      <c r="S29" s="1"/>
      <c r="T29" s="38"/>
    </row>
    <row r="30" spans="1:29" ht="15.75" customHeight="1" x14ac:dyDescent="0.3">
      <c r="A30" s="37"/>
      <c r="B30" s="38"/>
      <c r="C30" s="38"/>
      <c r="D30" s="38"/>
      <c r="E30" s="38"/>
      <c r="F30" s="40"/>
      <c r="G30" s="38"/>
      <c r="H30" s="38"/>
      <c r="I30" s="38"/>
      <c r="J30" s="38"/>
      <c r="K30" s="38"/>
      <c r="L30" s="38"/>
      <c r="M30" s="38"/>
      <c r="N30" s="38"/>
      <c r="O30" s="38"/>
      <c r="P30" s="38"/>
      <c r="Q30" s="40"/>
      <c r="R30" s="40"/>
      <c r="S30" s="40"/>
      <c r="T30" s="40"/>
    </row>
    <row r="31" spans="1:29" ht="15.75" customHeight="1" x14ac:dyDescent="0.25">
      <c r="A31" s="37"/>
      <c r="B31" s="6"/>
      <c r="C31" s="37"/>
      <c r="D31" s="37"/>
      <c r="E31" s="6"/>
      <c r="F31" s="6"/>
      <c r="G31" s="6"/>
      <c r="H31" s="6"/>
      <c r="I31" s="6"/>
      <c r="P31" s="6"/>
      <c r="T31" s="6"/>
    </row>
    <row r="32" spans="1:29" ht="15.75" customHeight="1" x14ac:dyDescent="0.25"/>
    <row r="33" spans="22:23" ht="15.75" customHeight="1" x14ac:dyDescent="0.25"/>
    <row r="34" spans="22:23" ht="15.75" customHeight="1" x14ac:dyDescent="0.25"/>
    <row r="35" spans="22:23" ht="15.75" customHeight="1" x14ac:dyDescent="0.25"/>
    <row r="36" spans="22:23" ht="15.75" customHeight="1" x14ac:dyDescent="0.25"/>
    <row r="37" spans="22:23" ht="15.75" customHeight="1" x14ac:dyDescent="0.25">
      <c r="V37" s="41"/>
      <c r="W37" s="41"/>
    </row>
    <row r="38" spans="22:23" ht="15.75" customHeight="1" x14ac:dyDescent="0.25"/>
    <row r="39" spans="22:23" ht="15.75" customHeight="1" x14ac:dyDescent="0.25"/>
    <row r="40" spans="22:23" ht="15.75" customHeight="1" x14ac:dyDescent="0.25"/>
    <row r="41" spans="22:23" ht="15.75" customHeight="1" x14ac:dyDescent="0.25"/>
    <row r="42" spans="22:23" ht="15.75" customHeight="1" x14ac:dyDescent="0.25"/>
    <row r="43" spans="22:23" ht="15.75" customHeight="1" x14ac:dyDescent="0.25"/>
    <row r="44" spans="22:23" ht="15.75" customHeight="1" x14ac:dyDescent="0.25"/>
    <row r="45" spans="22:23" ht="15.75" customHeight="1" x14ac:dyDescent="0.25"/>
    <row r="46" spans="22:23" ht="15.75" customHeight="1" x14ac:dyDescent="0.25"/>
    <row r="47" spans="22:23" ht="15.75" customHeight="1" x14ac:dyDescent="0.25"/>
    <row r="48" spans="22:2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spans="3:20" ht="15.75" customHeight="1" x14ac:dyDescent="0.25"/>
    <row r="210" spans="3:20" ht="15.75" customHeight="1" x14ac:dyDescent="0.25"/>
    <row r="211" spans="3:20" ht="24" customHeight="1" x14ac:dyDescent="0.25"/>
    <row r="212" spans="3:20" ht="25.5" customHeight="1" x14ac:dyDescent="0.25"/>
    <row r="213" spans="3:20" ht="14.4" x14ac:dyDescent="0.3">
      <c r="D213" s="45" t="s">
        <v>53</v>
      </c>
      <c r="E213" s="46"/>
      <c r="F213" s="46"/>
      <c r="G213" s="46"/>
      <c r="H213" s="46"/>
      <c r="I213" s="46"/>
      <c r="J213" s="46"/>
      <c r="K213" s="46"/>
      <c r="L213" s="46"/>
      <c r="M213" s="46"/>
      <c r="N213" s="46"/>
      <c r="O213" s="42"/>
      <c r="P213" s="42"/>
      <c r="Q213" s="42"/>
      <c r="R213" s="42"/>
      <c r="S213" s="42"/>
      <c r="T213" s="42"/>
    </row>
    <row r="214" spans="3:20" x14ac:dyDescent="0.25">
      <c r="S214" s="43"/>
      <c r="T214" s="42"/>
    </row>
    <row r="215" spans="3:20" x14ac:dyDescent="0.25">
      <c r="C215" s="42"/>
      <c r="D215" s="42"/>
      <c r="E215" s="42"/>
      <c r="F215" s="42"/>
      <c r="G215" s="42"/>
      <c r="H215" s="42"/>
      <c r="I215" s="42"/>
      <c r="J215" s="42"/>
      <c r="K215" s="42"/>
      <c r="L215" s="42"/>
      <c r="M215" s="42"/>
      <c r="N215" s="42"/>
      <c r="O215" s="42"/>
      <c r="P215" s="42"/>
      <c r="Q215" s="42"/>
      <c r="R215" s="42"/>
      <c r="S215" s="42"/>
      <c r="T215" s="42"/>
    </row>
  </sheetData>
  <dataConsolidate/>
  <mergeCells count="4">
    <mergeCell ref="D213:N213"/>
    <mergeCell ref="A5:S5"/>
    <mergeCell ref="B9:T9"/>
    <mergeCell ref="B25:T25"/>
  </mergeCells>
  <phoneticPr fontId="1" type="noConversion"/>
  <pageMargins left="0.70866141732283472" right="0.31496062992125984" top="0.15748031496062992" bottom="0.15748031496062992"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2017-02-15T08:51:26Z</cp:lastPrinted>
  <dcterms:created xsi:type="dcterms:W3CDTF">2006-09-16T00:00:00Z</dcterms:created>
  <dcterms:modified xsi:type="dcterms:W3CDTF">2022-05-20T06:23:02Z</dcterms:modified>
</cp:coreProperties>
</file>