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3125"/>
  </bookViews>
  <sheets>
    <sheet name="Lapas1" sheetId="1" r:id="rId1"/>
  </sheets>
  <definedNames>
    <definedName name="_xlnm.Print_Area" localSheetId="0">Lapas1!$A$1:$U$63</definedName>
    <definedName name="_xlnm.Print_Titles" localSheetId="0">Lapas1!$6:$8</definedName>
  </definedNames>
  <calcPr calcId="152511"/>
</workbook>
</file>

<file path=xl/calcChain.xml><?xml version="1.0" encoding="utf-8"?>
<calcChain xmlns="http://schemas.openxmlformats.org/spreadsheetml/2006/main">
  <c r="C19" i="1" l="1"/>
  <c r="C20" i="1"/>
  <c r="C21" i="1"/>
  <c r="C22" i="1"/>
  <c r="C23" i="1"/>
  <c r="C24" i="1"/>
  <c r="C25" i="1"/>
  <c r="C11" i="1"/>
  <c r="C12" i="1"/>
  <c r="C13" i="1"/>
  <c r="C14" i="1"/>
  <c r="C15" i="1"/>
  <c r="C16" i="1"/>
  <c r="C17" i="1"/>
  <c r="E26" i="1" l="1"/>
  <c r="G17" i="1"/>
  <c r="J17" i="1"/>
  <c r="K17" i="1"/>
  <c r="G13" i="1"/>
  <c r="G15" i="1"/>
  <c r="G16" i="1"/>
  <c r="G18" i="1"/>
  <c r="M18" i="1" s="1"/>
  <c r="G19" i="1"/>
  <c r="G25" i="1"/>
  <c r="G24" i="1"/>
  <c r="G23" i="1"/>
  <c r="G22" i="1"/>
  <c r="M22" i="1" s="1"/>
  <c r="G21" i="1"/>
  <c r="G14" i="1"/>
  <c r="G12" i="1"/>
  <c r="M12" i="1" s="1"/>
  <c r="G11" i="1"/>
  <c r="G10" i="1"/>
  <c r="G20" i="1"/>
  <c r="H26" i="1"/>
  <c r="J26" i="1" s="1"/>
  <c r="J25" i="1"/>
  <c r="M25" i="1" s="1"/>
  <c r="Q25" i="1" s="1"/>
  <c r="J24" i="1"/>
  <c r="J23" i="1"/>
  <c r="M23" i="1" s="1"/>
  <c r="J22" i="1"/>
  <c r="J21" i="1"/>
  <c r="M21" i="1" s="1"/>
  <c r="J20" i="1"/>
  <c r="J19" i="1"/>
  <c r="M19" i="1" s="1"/>
  <c r="J18" i="1"/>
  <c r="J16" i="1"/>
  <c r="J15" i="1"/>
  <c r="M15" i="1" s="1"/>
  <c r="J14" i="1"/>
  <c r="J13" i="1"/>
  <c r="M13" i="1" s="1"/>
  <c r="J12" i="1"/>
  <c r="J11" i="1"/>
  <c r="J10" i="1"/>
  <c r="M10" i="1" s="1"/>
  <c r="R10" i="1" s="1"/>
  <c r="K14" i="1"/>
  <c r="K24" i="1"/>
  <c r="K22" i="1"/>
  <c r="G28" i="1"/>
  <c r="G34" i="1"/>
  <c r="G39" i="1"/>
  <c r="G57" i="1"/>
  <c r="G58" i="1" s="1"/>
  <c r="F35" i="1"/>
  <c r="F42" i="1"/>
  <c r="G44" i="1"/>
  <c r="M44" i="1" s="1"/>
  <c r="J44" i="1"/>
  <c r="G45" i="1"/>
  <c r="G46" i="1"/>
  <c r="G47" i="1"/>
  <c r="G48" i="1"/>
  <c r="G49" i="1"/>
  <c r="J49" i="1"/>
  <c r="M49" i="1" s="1"/>
  <c r="Q49" i="1" s="1"/>
  <c r="G50" i="1"/>
  <c r="G37" i="1"/>
  <c r="G38" i="1"/>
  <c r="G40" i="1"/>
  <c r="G41" i="1"/>
  <c r="G29" i="1"/>
  <c r="J29" i="1"/>
  <c r="M29" i="1" s="1"/>
  <c r="L29" i="1" s="1"/>
  <c r="G30" i="1"/>
  <c r="G31" i="1"/>
  <c r="G32" i="1"/>
  <c r="G33" i="1"/>
  <c r="G54" i="1"/>
  <c r="G53" i="1"/>
  <c r="J45" i="1"/>
  <c r="M45" i="1" s="1"/>
  <c r="K45" i="1"/>
  <c r="F51" i="1"/>
  <c r="F55" i="1"/>
  <c r="E55" i="1"/>
  <c r="E42" i="1"/>
  <c r="E51" i="1"/>
  <c r="E35" i="1"/>
  <c r="E58" i="1"/>
  <c r="K25" i="1"/>
  <c r="L25" i="1" s="1"/>
  <c r="J33" i="1"/>
  <c r="K33" i="1"/>
  <c r="J32" i="1"/>
  <c r="K32" i="1"/>
  <c r="J34" i="1"/>
  <c r="J50" i="1"/>
  <c r="K34" i="1"/>
  <c r="K50" i="1"/>
  <c r="K49" i="1"/>
  <c r="J41" i="1"/>
  <c r="M41" i="1"/>
  <c r="R41" i="1"/>
  <c r="K41" i="1"/>
  <c r="J31" i="1"/>
  <c r="K31" i="1"/>
  <c r="J48" i="1"/>
  <c r="M48" i="1" s="1"/>
  <c r="Q48" i="1" s="1"/>
  <c r="K48" i="1"/>
  <c r="J40" i="1"/>
  <c r="K40" i="1"/>
  <c r="J30" i="1"/>
  <c r="M30" i="1" s="1"/>
  <c r="L30" i="1" s="1"/>
  <c r="K30" i="1"/>
  <c r="K19" i="1"/>
  <c r="J47" i="1"/>
  <c r="M47" i="1"/>
  <c r="R47" i="1" s="1"/>
  <c r="K47" i="1"/>
  <c r="J57" i="1"/>
  <c r="J54" i="1"/>
  <c r="J39" i="1"/>
  <c r="M39" i="1"/>
  <c r="Q39" i="1" s="1"/>
  <c r="K57" i="1"/>
  <c r="K54" i="1"/>
  <c r="K39" i="1"/>
  <c r="K18" i="1"/>
  <c r="J37" i="1"/>
  <c r="M37" i="1" s="1"/>
  <c r="L37" i="1" s="1"/>
  <c r="J46" i="1"/>
  <c r="K37" i="1"/>
  <c r="K15" i="1"/>
  <c r="K46" i="1"/>
  <c r="H55" i="1"/>
  <c r="J55" i="1" s="1"/>
  <c r="J53" i="1"/>
  <c r="K53" i="1"/>
  <c r="H51" i="1"/>
  <c r="J51" i="1" s="1"/>
  <c r="K44" i="1"/>
  <c r="H42" i="1"/>
  <c r="J38" i="1"/>
  <c r="K38" i="1"/>
  <c r="H35" i="1"/>
  <c r="H58" i="1"/>
  <c r="K58" i="1" s="1"/>
  <c r="K29" i="1"/>
  <c r="J28" i="1"/>
  <c r="M28" i="1" s="1"/>
  <c r="K28" i="1"/>
  <c r="K12" i="1"/>
  <c r="K23" i="1"/>
  <c r="K21" i="1"/>
  <c r="K20" i="1"/>
  <c r="K11" i="1"/>
  <c r="K10" i="1"/>
  <c r="K13" i="1"/>
  <c r="K16" i="1"/>
  <c r="M54" i="1"/>
  <c r="R54" i="1" s="1"/>
  <c r="Q19" i="1"/>
  <c r="L41" i="1"/>
  <c r="M33" i="1"/>
  <c r="R33" i="1" s="1"/>
  <c r="J35" i="1"/>
  <c r="Q41" i="1"/>
  <c r="G55" i="1"/>
  <c r="M55" i="1" s="1"/>
  <c r="M53" i="1"/>
  <c r="Q54" i="1"/>
  <c r="M31" i="1"/>
  <c r="R31" i="1" s="1"/>
  <c r="M50" i="1"/>
  <c r="Q33" i="1"/>
  <c r="S33" i="1" s="1"/>
  <c r="P33" i="1" s="1"/>
  <c r="T33" i="1" s="1"/>
  <c r="K55" i="1"/>
  <c r="M40" i="1"/>
  <c r="R40" i="1" s="1"/>
  <c r="Q31" i="1"/>
  <c r="S31" i="1" s="1"/>
  <c r="P31" i="1" s="1"/>
  <c r="T31" i="1" s="1"/>
  <c r="S41" i="1"/>
  <c r="F58" i="1" l="1"/>
  <c r="F59" i="1" s="1"/>
  <c r="M58" i="1"/>
  <c r="L12" i="1"/>
  <c r="Q40" i="1"/>
  <c r="H59" i="1"/>
  <c r="J59" i="1" s="1"/>
  <c r="Q30" i="1"/>
  <c r="R30" i="1"/>
  <c r="M57" i="1"/>
  <c r="G35" i="1"/>
  <c r="M35" i="1" s="1"/>
  <c r="Q35" i="1" s="1"/>
  <c r="M11" i="1"/>
  <c r="Q11" i="1" s="1"/>
  <c r="M20" i="1"/>
  <c r="L20" i="1" s="1"/>
  <c r="M24" i="1"/>
  <c r="L24" i="1" s="1"/>
  <c r="M16" i="1"/>
  <c r="R16" i="1" s="1"/>
  <c r="Q12" i="1"/>
  <c r="L54" i="1"/>
  <c r="J58" i="1"/>
  <c r="L10" i="1"/>
  <c r="M46" i="1"/>
  <c r="R46" i="1" s="1"/>
  <c r="K35" i="1"/>
  <c r="M34" i="1"/>
  <c r="Q34" i="1" s="1"/>
  <c r="R25" i="1"/>
  <c r="S25" i="1" s="1"/>
  <c r="M17" i="1"/>
  <c r="L40" i="1"/>
  <c r="L31" i="1"/>
  <c r="Q10" i="1"/>
  <c r="S10" i="1" s="1"/>
  <c r="K26" i="1"/>
  <c r="K51" i="1"/>
  <c r="G51" i="1"/>
  <c r="L35" i="1"/>
  <c r="S40" i="1"/>
  <c r="P40" i="1" s="1"/>
  <c r="T40" i="1" s="1"/>
  <c r="Q50" i="1"/>
  <c r="L50" i="1"/>
  <c r="R50" i="1"/>
  <c r="K42" i="1"/>
  <c r="J42" i="1"/>
  <c r="R15" i="1"/>
  <c r="Q15" i="1"/>
  <c r="L15" i="1"/>
  <c r="S54" i="1"/>
  <c r="P54" i="1"/>
  <c r="T54" i="1" s="1"/>
  <c r="M32" i="1"/>
  <c r="R19" i="1"/>
  <c r="S19" i="1" s="1"/>
  <c r="P19" i="1" s="1"/>
  <c r="T19" i="1" s="1"/>
  <c r="L19" i="1"/>
  <c r="U33" i="1"/>
  <c r="R49" i="1"/>
  <c r="S49" i="1" s="1"/>
  <c r="L49" i="1"/>
  <c r="M51" i="1"/>
  <c r="U25" i="1"/>
  <c r="R20" i="1"/>
  <c r="Q20" i="1"/>
  <c r="G26" i="1"/>
  <c r="M14" i="1"/>
  <c r="Q24" i="1"/>
  <c r="R24" i="1"/>
  <c r="Q16" i="1"/>
  <c r="L16" i="1"/>
  <c r="Q53" i="1"/>
  <c r="R53" i="1"/>
  <c r="Q37" i="1"/>
  <c r="R37" i="1"/>
  <c r="Q45" i="1"/>
  <c r="L45" i="1"/>
  <c r="R45" i="1"/>
  <c r="Q21" i="1"/>
  <c r="L21" i="1"/>
  <c r="Q17" i="1"/>
  <c r="R17" i="1"/>
  <c r="L17" i="1"/>
  <c r="L53" i="1"/>
  <c r="L55" i="1"/>
  <c r="R55" i="1"/>
  <c r="Q55" i="1"/>
  <c r="R28" i="1"/>
  <c r="Q28" i="1"/>
  <c r="L46" i="1"/>
  <c r="Q44" i="1"/>
  <c r="L44" i="1"/>
  <c r="R44" i="1"/>
  <c r="Q13" i="1"/>
  <c r="R13" i="1"/>
  <c r="L13" i="1"/>
  <c r="L22" i="1"/>
  <c r="R22" i="1"/>
  <c r="Q22" i="1"/>
  <c r="U31" i="1"/>
  <c r="U54" i="1"/>
  <c r="L28" i="1"/>
  <c r="L39" i="1"/>
  <c r="R39" i="1"/>
  <c r="S39" i="1" s="1"/>
  <c r="Q47" i="1"/>
  <c r="L47" i="1"/>
  <c r="R48" i="1"/>
  <c r="S48" i="1" s="1"/>
  <c r="L48" i="1"/>
  <c r="P41" i="1"/>
  <c r="T41" i="1" s="1"/>
  <c r="U41" i="1"/>
  <c r="R29" i="1"/>
  <c r="Q29" i="1"/>
  <c r="G42" i="1"/>
  <c r="M42" i="1" s="1"/>
  <c r="M38" i="1"/>
  <c r="R12" i="1"/>
  <c r="Q18" i="1"/>
  <c r="R18" i="1"/>
  <c r="L18" i="1"/>
  <c r="R21" i="1"/>
  <c r="R23" i="1"/>
  <c r="L23" i="1"/>
  <c r="Q23" i="1"/>
  <c r="E59" i="1"/>
  <c r="K59" i="1" s="1"/>
  <c r="L33" i="1"/>
  <c r="P10" i="1" l="1"/>
  <c r="T10" i="1" s="1"/>
  <c r="U10" i="1"/>
  <c r="S30" i="1"/>
  <c r="P30" i="1" s="1"/>
  <c r="T30" i="1" s="1"/>
  <c r="L11" i="1"/>
  <c r="L34" i="1"/>
  <c r="R35" i="1"/>
  <c r="Q57" i="1"/>
  <c r="L57" i="1"/>
  <c r="R57" i="1"/>
  <c r="Q58" i="1"/>
  <c r="L58" i="1"/>
  <c r="R58" i="1"/>
  <c r="S12" i="1"/>
  <c r="P12" i="1" s="1"/>
  <c r="T12" i="1" s="1"/>
  <c r="Q46" i="1"/>
  <c r="P25" i="1"/>
  <c r="T25" i="1" s="1"/>
  <c r="U30" i="1"/>
  <c r="R11" i="1"/>
  <c r="S11" i="1" s="1"/>
  <c r="P11" i="1" s="1"/>
  <c r="T11" i="1" s="1"/>
  <c r="R34" i="1"/>
  <c r="U40" i="1"/>
  <c r="P34" i="1"/>
  <c r="T34" i="1" s="1"/>
  <c r="S37" i="1"/>
  <c r="P37" i="1" s="1"/>
  <c r="T37" i="1" s="1"/>
  <c r="S20" i="1"/>
  <c r="P20" i="1" s="1"/>
  <c r="T20" i="1" s="1"/>
  <c r="Q42" i="1"/>
  <c r="L42" i="1"/>
  <c r="R42" i="1"/>
  <c r="S47" i="1"/>
  <c r="U47" i="1" s="1"/>
  <c r="P47" i="1"/>
  <c r="T47" i="1" s="1"/>
  <c r="S13" i="1"/>
  <c r="U13" i="1" s="1"/>
  <c r="P48" i="1"/>
  <c r="T48" i="1" s="1"/>
  <c r="S17" i="1"/>
  <c r="P17" i="1" s="1"/>
  <c r="T17" i="1" s="1"/>
  <c r="S24" i="1"/>
  <c r="U24" i="1" s="1"/>
  <c r="P24" i="1"/>
  <c r="T24" i="1" s="1"/>
  <c r="R32" i="1"/>
  <c r="L32" i="1"/>
  <c r="Q32" i="1"/>
  <c r="S34" i="1"/>
  <c r="U34" i="1" s="1"/>
  <c r="U19" i="1"/>
  <c r="P50" i="1"/>
  <c r="T50" i="1" s="1"/>
  <c r="S50" i="1"/>
  <c r="U50" i="1" s="1"/>
  <c r="S23" i="1"/>
  <c r="P23" i="1" s="1"/>
  <c r="T23" i="1" s="1"/>
  <c r="U23" i="1"/>
  <c r="U39" i="1"/>
  <c r="S44" i="1"/>
  <c r="P44" i="1" s="1"/>
  <c r="T44" i="1" s="1"/>
  <c r="P49" i="1"/>
  <c r="T49" i="1" s="1"/>
  <c r="S15" i="1"/>
  <c r="U15" i="1" s="1"/>
  <c r="P15" i="1"/>
  <c r="T15" i="1" s="1"/>
  <c r="S18" i="1"/>
  <c r="U18" i="1" s="1"/>
  <c r="P18" i="1"/>
  <c r="T18" i="1" s="1"/>
  <c r="S29" i="1"/>
  <c r="P29" i="1"/>
  <c r="T29" i="1" s="1"/>
  <c r="U29" i="1"/>
  <c r="S46" i="1"/>
  <c r="P46" i="1" s="1"/>
  <c r="T46" i="1" s="1"/>
  <c r="S45" i="1"/>
  <c r="U45" i="1" s="1"/>
  <c r="S53" i="1"/>
  <c r="U53" i="1" s="1"/>
  <c r="R14" i="1"/>
  <c r="Q14" i="1"/>
  <c r="L14" i="1"/>
  <c r="Q51" i="1"/>
  <c r="R51" i="1"/>
  <c r="L51" i="1"/>
  <c r="U49" i="1"/>
  <c r="Q38" i="1"/>
  <c r="L38" i="1"/>
  <c r="R38" i="1"/>
  <c r="S22" i="1"/>
  <c r="U22" i="1" s="1"/>
  <c r="P22" i="1"/>
  <c r="T22" i="1" s="1"/>
  <c r="S28" i="1"/>
  <c r="P28" i="1" s="1"/>
  <c r="T28" i="1" s="1"/>
  <c r="U28" i="1"/>
  <c r="S55" i="1"/>
  <c r="P55" i="1"/>
  <c r="T55" i="1" s="1"/>
  <c r="U55" i="1"/>
  <c r="P39" i="1"/>
  <c r="T39" i="1" s="1"/>
  <c r="U48" i="1"/>
  <c r="S21" i="1"/>
  <c r="P21" i="1" s="1"/>
  <c r="T21" i="1" s="1"/>
  <c r="S16" i="1"/>
  <c r="P16" i="1"/>
  <c r="T16" i="1" s="1"/>
  <c r="U16" i="1"/>
  <c r="G59" i="1"/>
  <c r="M59" i="1" s="1"/>
  <c r="M26" i="1"/>
  <c r="S35" i="1"/>
  <c r="P35" i="1" s="1"/>
  <c r="T35" i="1" s="1"/>
  <c r="U35" i="1"/>
  <c r="P57" i="1" l="1"/>
  <c r="T57" i="1" s="1"/>
  <c r="U20" i="1"/>
  <c r="P53" i="1"/>
  <c r="T53" i="1" s="1"/>
  <c r="U44" i="1"/>
  <c r="U12" i="1"/>
  <c r="U37" i="1"/>
  <c r="S57" i="1"/>
  <c r="U57" i="1" s="1"/>
  <c r="P45" i="1"/>
  <c r="T45" i="1" s="1"/>
  <c r="U21" i="1"/>
  <c r="S58" i="1"/>
  <c r="U58" i="1"/>
  <c r="P58" i="1"/>
  <c r="T58" i="1" s="1"/>
  <c r="S42" i="1"/>
  <c r="U42" i="1" s="1"/>
  <c r="S38" i="1"/>
  <c r="P38" i="1" s="1"/>
  <c r="T38" i="1" s="1"/>
  <c r="U46" i="1"/>
  <c r="U17" i="1"/>
  <c r="S51" i="1"/>
  <c r="U51" i="1" s="1"/>
  <c r="R26" i="1"/>
  <c r="L26" i="1"/>
  <c r="Q26" i="1"/>
  <c r="S14" i="1"/>
  <c r="P14" i="1" s="1"/>
  <c r="T14" i="1" s="1"/>
  <c r="U11" i="1"/>
  <c r="P13" i="1"/>
  <c r="T13" i="1" s="1"/>
  <c r="R59" i="1"/>
  <c r="L59" i="1"/>
  <c r="S32" i="1"/>
  <c r="P32" i="1" s="1"/>
  <c r="T32" i="1" s="1"/>
  <c r="U32" i="1" l="1"/>
  <c r="P51" i="1"/>
  <c r="T51" i="1" s="1"/>
  <c r="U38" i="1"/>
  <c r="U14" i="1"/>
  <c r="P42" i="1"/>
  <c r="T42" i="1" s="1"/>
  <c r="S26" i="1"/>
  <c r="S59" i="1" s="1"/>
  <c r="Q59" i="1"/>
  <c r="P26" i="1"/>
  <c r="U26" i="1"/>
  <c r="U59" i="1" s="1"/>
  <c r="T26" i="1" l="1"/>
  <c r="T59" i="1" s="1"/>
  <c r="P59" i="1"/>
</calcChain>
</file>

<file path=xl/sharedStrings.xml><?xml version="1.0" encoding="utf-8"?>
<sst xmlns="http://schemas.openxmlformats.org/spreadsheetml/2006/main" count="119" uniqueCount="91">
  <si>
    <t>Eil. Nr.</t>
  </si>
  <si>
    <t>Dalyvių skaičius (bedarbių)</t>
  </si>
  <si>
    <t>Vieno dalyvio vidutinė darbų trukmė val. (vieno mėnesio -167,5 d.val.)</t>
  </si>
  <si>
    <t>Bedarbių darbo valandų skaičius (viso)</t>
  </si>
  <si>
    <t>Dalyvių skaičius   (moksleivių)</t>
  </si>
  <si>
    <t>Bendras dalyvių skaičius</t>
  </si>
  <si>
    <t>Bendras darbo valandų skaičius</t>
  </si>
  <si>
    <t>Administravimo išlaidos</t>
  </si>
  <si>
    <t>Bijotų seniūnija</t>
  </si>
  <si>
    <t>Bilionių seniūnija</t>
  </si>
  <si>
    <t>Didkiemio seniūnija</t>
  </si>
  <si>
    <t>Kaltinėnų seniūnija</t>
  </si>
  <si>
    <t>Kvėdarnos seniūnija</t>
  </si>
  <si>
    <t>Laukuvos seniūnija</t>
  </si>
  <si>
    <t>Pajūrio seniūnija</t>
  </si>
  <si>
    <t>Palentinio seniūnija</t>
  </si>
  <si>
    <t>Šilalės miesto seniūnija</t>
  </si>
  <si>
    <t>Šilalės kaimiškoji seniūnija</t>
  </si>
  <si>
    <t>Traksėdžio seniūnija</t>
  </si>
  <si>
    <t>Tenenių seniūnija</t>
  </si>
  <si>
    <t>Upynos seniūnija</t>
  </si>
  <si>
    <t>Žadeikių seniūnija</t>
  </si>
  <si>
    <t>Iš viso</t>
  </si>
  <si>
    <t>Viešųjų darbų pobūdžio ir asignavimų valdytojų pavadinimas</t>
  </si>
  <si>
    <t>1.1.</t>
  </si>
  <si>
    <t>1.2.</t>
  </si>
  <si>
    <t>1.4.</t>
  </si>
  <si>
    <t>1.6.</t>
  </si>
  <si>
    <t>2.1.</t>
  </si>
  <si>
    <t>3.1.</t>
  </si>
  <si>
    <t>3.2.</t>
  </si>
  <si>
    <t>1.8.</t>
  </si>
  <si>
    <t>1.9.</t>
  </si>
  <si>
    <t>1.10.</t>
  </si>
  <si>
    <t>1.11.</t>
  </si>
  <si>
    <t>1.12.</t>
  </si>
  <si>
    <t>1.13.</t>
  </si>
  <si>
    <t>3.3.</t>
  </si>
  <si>
    <t>IŠ VISO</t>
  </si>
  <si>
    <t>Darbų pradžia</t>
  </si>
  <si>
    <t>Darbų pabaiga</t>
  </si>
  <si>
    <t>PATVIRTINTA</t>
  </si>
  <si>
    <t xml:space="preserve">Šilalės rajono savivaldybės administracijos </t>
  </si>
  <si>
    <t>1.</t>
  </si>
  <si>
    <t>1.3.</t>
  </si>
  <si>
    <t>1.14.</t>
  </si>
  <si>
    <t>3.4.</t>
  </si>
  <si>
    <t>2.2.</t>
  </si>
  <si>
    <t>2.3.</t>
  </si>
  <si>
    <t>Val.  įkainis (Eur/val.)</t>
  </si>
  <si>
    <t>Eurais</t>
  </si>
  <si>
    <t>Socialinės bei visuomeninės paskirties objektų, esančių valstybinėje žemėje, laikini teritorijų tvarkymo darbai.</t>
  </si>
  <si>
    <t>Valstybinėse žemėse esančių istorijos, kultūros paminklų, kultūros paveldo objektų, regioninių parkų, neveikiančių kapinių, pilkapių, kitų saugomų bei turinčių išliekamąją vertę objektų ir jų teritorijų priežiūros tvarkymo pagalbiniai darbai.</t>
  </si>
  <si>
    <t>Valstybei nuosavybės teise priklausančių melioracijos įrenginių, griovių šlaitų nušienavimas rankiniu būdu, atžalų, krūmų išpjovimas, hidrotechnikos statinių bei jų teritorijų priežiūros pagalbiniai darbai.</t>
  </si>
  <si>
    <t>Valstybei nuosavybės teise priklausančio miško atsodinimas, rekreacinių objektų sutvarkymas.</t>
  </si>
  <si>
    <t>Savivaldybei priskirtose valstybinėse žemėse esančių viešųjų erdvių prie upių, ežerų ir kitų vandens telkinių, poilsiaviečių priežiūra ir tvarkymas.</t>
  </si>
  <si>
    <t>4.1.</t>
  </si>
  <si>
    <t>5.1.</t>
  </si>
  <si>
    <t>6.1.</t>
  </si>
  <si>
    <t>4.2.</t>
  </si>
  <si>
    <t>4.3.</t>
  </si>
  <si>
    <t>4.4.</t>
  </si>
  <si>
    <t>5.2.</t>
  </si>
  <si>
    <t>2.4.</t>
  </si>
  <si>
    <t>3.5.</t>
  </si>
  <si>
    <t>4.5.</t>
  </si>
  <si>
    <t>4.6.</t>
  </si>
  <si>
    <t>2.5.</t>
  </si>
  <si>
    <t>4.7.</t>
  </si>
  <si>
    <t>Pajūrio vaikų globos namai</t>
  </si>
  <si>
    <t>2.6.</t>
  </si>
  <si>
    <t>2.7.</t>
  </si>
  <si>
    <t>Šilalės r. Laukuvos Noberto Vėliaus gimnazija</t>
  </si>
  <si>
    <t>1.5.</t>
  </si>
  <si>
    <t>_____________________________________________________________________</t>
  </si>
  <si>
    <t>Kitos išlaidos  (17+18+19)*40%*7%</t>
  </si>
  <si>
    <t>Lėšos darbo užmokesčiui (Eur) (13*14)</t>
  </si>
  <si>
    <t>Socialinio draudimo įmokos (17+18)*30,98% (Eur)</t>
  </si>
  <si>
    <t>Savivaldybės lėšos (Eur) (15+16)+(17+18+19)*40%</t>
  </si>
  <si>
    <t>Darbo biržos lėšos (17+18+19)*60%</t>
  </si>
  <si>
    <t>Moksleivių darbo valandų skaičius (viso)</t>
  </si>
  <si>
    <t xml:space="preserve">                                                        </t>
  </si>
  <si>
    <t>Kompensacija už nepanaudotas atostogas (Eur) (13/167,5)*2,33*0,7*8*2,32</t>
  </si>
  <si>
    <t>1.7.</t>
  </si>
  <si>
    <t>Šilalės Vlado Statkevičiaus muziejus</t>
  </si>
  <si>
    <t>1.15.</t>
  </si>
  <si>
    <t xml:space="preserve"> 1. Šilalės rajono savivaldybei priskirtos valstybinės žemės teritorijų laikini tvarkymo darbai (šiukšlių rinkimas, šienavimas,  sniego valymas, miško, parkų, skverų tvarkymas, gėlynų  priežiūra,  medžių genėjimas,  gyvatvorių karpymas, lapų grėbimas)</t>
  </si>
  <si>
    <t>1.16.</t>
  </si>
  <si>
    <t xml:space="preserve">                       ŠILALĖS RAJONO SAVIVALDYBĖS 2017 M. I -OJO  PUSMEČIO  VIEŠŲJŲ DARBŲ PROGRAMOS LĖŠŲ PASKIRSTYMO PAGAL ASIGNAVIMŲ VALDYTOJUS IR DARBO POBŪDĮ  SĄRAŠAS                                                                                                                  </t>
  </si>
  <si>
    <t>direktoriaus 2017 m. kovo 1 d.</t>
  </si>
  <si>
    <t>įsakymu Nr. DĮV-249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</si>
</sst>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</font>
    <font>
      <b/>
      <sz val="12"/>
      <color indexed="8"/>
      <name val="Times New Roman"/>
      <family val="1"/>
      <charset val="186"/>
    </font>
    <font>
      <b/>
      <sz val="12"/>
      <color indexed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5" fillId="0" borderId="0" xfId="0" applyFont="1"/>
    <xf numFmtId="164" fontId="3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2" borderId="0" xfId="0" applyFont="1" applyFill="1"/>
    <xf numFmtId="3" fontId="1" fillId="2" borderId="0" xfId="0" applyNumberFormat="1" applyFont="1" applyFill="1"/>
    <xf numFmtId="1" fontId="1" fillId="2" borderId="0" xfId="0" applyNumberFormat="1" applyFont="1" applyFill="1"/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16" fontId="3" fillId="2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1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Border="1"/>
    <xf numFmtId="0" fontId="5" fillId="2" borderId="0" xfId="0" applyFont="1" applyFill="1" applyBorder="1"/>
    <xf numFmtId="3" fontId="1" fillId="2" borderId="0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1" fontId="5" fillId="2" borderId="0" xfId="0" applyNumberFormat="1" applyFont="1" applyFill="1" applyBorder="1"/>
    <xf numFmtId="3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0" borderId="2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88"/>
  <sheetViews>
    <sheetView tabSelected="1" zoomScaleNormal="100" workbookViewId="0">
      <selection activeCell="Q4" sqref="Q4"/>
    </sheetView>
  </sheetViews>
  <sheetFormatPr defaultRowHeight="15.75" x14ac:dyDescent="0.25"/>
  <cols>
    <col min="1" max="1" width="6" style="15" customWidth="1"/>
    <col min="2" max="2" width="32.85546875" style="10" customWidth="1"/>
    <col min="3" max="3" width="12.28515625" style="15" customWidth="1"/>
    <col min="4" max="4" width="13.140625" style="15" customWidth="1"/>
    <col min="5" max="5" width="5.28515625" style="10" customWidth="1"/>
    <col min="6" max="6" width="10.28515625" style="10" customWidth="1"/>
    <col min="7" max="7" width="8" style="10" customWidth="1"/>
    <col min="8" max="8" width="3.7109375" style="10" customWidth="1"/>
    <col min="9" max="9" width="10.42578125" style="11" customWidth="1"/>
    <col min="10" max="10" width="4.140625" style="1" customWidth="1"/>
    <col min="11" max="11" width="4.7109375" style="1" customWidth="1"/>
    <col min="12" max="12" width="9.42578125" style="1" customWidth="1"/>
    <col min="13" max="13" width="8.42578125" style="1" customWidth="1"/>
    <col min="14" max="14" width="6.5703125" style="1" customWidth="1"/>
    <col min="15" max="15" width="5.42578125" style="1" customWidth="1"/>
    <col min="16" max="16" width="6.140625" style="34" customWidth="1"/>
    <col min="17" max="18" width="8" style="1" customWidth="1"/>
    <col min="19" max="19" width="7" style="1" customWidth="1"/>
    <col min="20" max="20" width="8" style="34" customWidth="1"/>
    <col min="21" max="21" width="8.5703125" style="17" customWidth="1"/>
    <col min="22" max="22" width="9.140625" style="1"/>
    <col min="23" max="23" width="10.85546875" style="1" customWidth="1"/>
    <col min="24" max="16384" width="9.140625" style="1"/>
  </cols>
  <sheetData>
    <row r="1" spans="1:60" x14ac:dyDescent="0.25">
      <c r="A1" s="15" t="s">
        <v>81</v>
      </c>
      <c r="Q1" s="1" t="s">
        <v>41</v>
      </c>
      <c r="S1" s="34"/>
      <c r="T1" s="17"/>
    </row>
    <row r="2" spans="1:60" x14ac:dyDescent="0.25">
      <c r="Q2" s="1" t="s">
        <v>42</v>
      </c>
      <c r="S2" s="34"/>
      <c r="T2" s="17"/>
    </row>
    <row r="3" spans="1:60" x14ac:dyDescent="0.25">
      <c r="Q3" s="1" t="s">
        <v>89</v>
      </c>
      <c r="S3" s="34"/>
      <c r="T3" s="17"/>
    </row>
    <row r="4" spans="1:60" x14ac:dyDescent="0.25">
      <c r="Q4" s="1" t="s">
        <v>90</v>
      </c>
      <c r="S4" s="36"/>
      <c r="T4" s="17"/>
    </row>
    <row r="5" spans="1:60" ht="32.25" customHeight="1" x14ac:dyDescent="0.25">
      <c r="A5" s="77" t="s">
        <v>88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</row>
    <row r="6" spans="1:60" x14ac:dyDescent="0.25">
      <c r="A6" s="62"/>
      <c r="B6" s="2"/>
      <c r="C6" s="25"/>
      <c r="D6" s="25"/>
      <c r="E6" s="2"/>
      <c r="F6" s="2"/>
      <c r="G6" s="2"/>
      <c r="H6" s="2"/>
      <c r="I6" s="2"/>
      <c r="T6" s="36" t="s">
        <v>50</v>
      </c>
    </row>
    <row r="7" spans="1:60" ht="209.25" customHeight="1" x14ac:dyDescent="0.25">
      <c r="A7" s="3" t="s">
        <v>0</v>
      </c>
      <c r="B7" s="3" t="s">
        <v>23</v>
      </c>
      <c r="C7" s="23" t="s">
        <v>39</v>
      </c>
      <c r="D7" s="23" t="s">
        <v>40</v>
      </c>
      <c r="E7" s="23" t="s">
        <v>1</v>
      </c>
      <c r="F7" s="23" t="s">
        <v>2</v>
      </c>
      <c r="G7" s="23" t="s">
        <v>3</v>
      </c>
      <c r="H7" s="23" t="s">
        <v>4</v>
      </c>
      <c r="I7" s="23" t="s">
        <v>2</v>
      </c>
      <c r="J7" s="23" t="s">
        <v>80</v>
      </c>
      <c r="K7" s="23" t="s">
        <v>5</v>
      </c>
      <c r="L7" s="23" t="s">
        <v>2</v>
      </c>
      <c r="M7" s="23" t="s">
        <v>6</v>
      </c>
      <c r="N7" s="24" t="s">
        <v>49</v>
      </c>
      <c r="O7" s="24" t="s">
        <v>7</v>
      </c>
      <c r="P7" s="35" t="s">
        <v>75</v>
      </c>
      <c r="Q7" s="24" t="s">
        <v>76</v>
      </c>
      <c r="R7" s="24" t="s">
        <v>82</v>
      </c>
      <c r="S7" s="24" t="s">
        <v>77</v>
      </c>
      <c r="T7" s="35" t="s">
        <v>78</v>
      </c>
      <c r="U7" s="24" t="s">
        <v>79</v>
      </c>
    </row>
    <row r="8" spans="1:60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</row>
    <row r="9" spans="1:60" ht="33.75" customHeight="1" x14ac:dyDescent="0.25">
      <c r="A9" s="19" t="s">
        <v>43</v>
      </c>
      <c r="B9" s="74" t="s">
        <v>86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</row>
    <row r="10" spans="1:60" s="9" customFormat="1" x14ac:dyDescent="0.25">
      <c r="A10" s="5" t="s">
        <v>24</v>
      </c>
      <c r="B10" s="12" t="s">
        <v>8</v>
      </c>
      <c r="C10" s="45">
        <v>42804</v>
      </c>
      <c r="D10" s="45">
        <v>42906</v>
      </c>
      <c r="E10" s="5">
        <v>1</v>
      </c>
      <c r="F10" s="7">
        <v>336</v>
      </c>
      <c r="G10" s="7">
        <f>E10*F10</f>
        <v>336</v>
      </c>
      <c r="H10" s="5"/>
      <c r="I10" s="18">
        <v>167.5</v>
      </c>
      <c r="J10" s="7">
        <f t="shared" ref="J10:J18" si="0">H10*I10</f>
        <v>0</v>
      </c>
      <c r="K10" s="7">
        <f t="shared" ref="K10:K18" si="1">E10+H10</f>
        <v>1</v>
      </c>
      <c r="L10" s="6">
        <f t="shared" ref="L10:L21" si="2">M10/K10/167.5</f>
        <v>2.0059701492537312</v>
      </c>
      <c r="M10" s="8">
        <f>G10+J10</f>
        <v>336</v>
      </c>
      <c r="N10" s="6">
        <v>2.3199999999999998</v>
      </c>
      <c r="O10" s="6">
        <v>0</v>
      </c>
      <c r="P10" s="37">
        <f>(Q10+R10+S10)*0.4*0.07</f>
        <v>30.815424182339246</v>
      </c>
      <c r="Q10" s="7">
        <f>(M10*N10)</f>
        <v>779.52</v>
      </c>
      <c r="R10" s="7">
        <f>(M10/167.5)*2.33*0.7*8*2.32</f>
        <v>60.723444537313426</v>
      </c>
      <c r="S10" s="7">
        <f>(Q10+R10)*30.98%</f>
        <v>260.30741911765972</v>
      </c>
      <c r="T10" s="38">
        <f>O10+P10+(Q10+R10+S10)*0.4</f>
        <v>471.03576964432847</v>
      </c>
      <c r="U10" s="16">
        <f>SUM(Q10,R10,S10)*0.6</f>
        <v>660.33051819298373</v>
      </c>
      <c r="V10" s="22"/>
      <c r="W10" s="21"/>
    </row>
    <row r="11" spans="1:60" s="9" customFormat="1" x14ac:dyDescent="0.25">
      <c r="A11" s="5" t="s">
        <v>25</v>
      </c>
      <c r="B11" s="12" t="s">
        <v>9</v>
      </c>
      <c r="C11" s="45">
        <f t="shared" ref="C11:C17" si="3">$C$10</f>
        <v>42804</v>
      </c>
      <c r="D11" s="45">
        <v>42906</v>
      </c>
      <c r="E11" s="5">
        <v>1</v>
      </c>
      <c r="F11" s="7">
        <v>336</v>
      </c>
      <c r="G11" s="7">
        <f t="shared" ref="G11:G18" si="4">E11*F11</f>
        <v>336</v>
      </c>
      <c r="H11" s="5"/>
      <c r="I11" s="18">
        <v>167.5</v>
      </c>
      <c r="J11" s="7">
        <f t="shared" si="0"/>
        <v>0</v>
      </c>
      <c r="K11" s="7">
        <f t="shared" si="1"/>
        <v>1</v>
      </c>
      <c r="L11" s="6">
        <f t="shared" si="2"/>
        <v>2.0059701492537312</v>
      </c>
      <c r="M11" s="8">
        <f t="shared" ref="M11:M18" si="5">G11+J11</f>
        <v>336</v>
      </c>
      <c r="N11" s="6">
        <v>2.3199999999999998</v>
      </c>
      <c r="O11" s="6">
        <v>0</v>
      </c>
      <c r="P11" s="37">
        <f t="shared" ref="P11:P16" si="6">(Q11+R11+S11)*0.4*0.07</f>
        <v>30.815424182339246</v>
      </c>
      <c r="Q11" s="7">
        <f t="shared" ref="Q11:Q18" si="7">(M11*N11)</f>
        <v>779.52</v>
      </c>
      <c r="R11" s="7">
        <f t="shared" ref="R11:R26" si="8">(M11/167.5)*2.33*0.7*8*2.32</f>
        <v>60.723444537313426</v>
      </c>
      <c r="S11" s="7">
        <f t="shared" ref="S11:S18" si="9">(Q11+R11)*30.98%</f>
        <v>260.30741911765972</v>
      </c>
      <c r="T11" s="38">
        <f t="shared" ref="T11:T18" si="10">O11+P11+(Q11+R11+S11)*0.4</f>
        <v>471.03576964432847</v>
      </c>
      <c r="U11" s="16">
        <f t="shared" ref="U11:U18" si="11">SUM(Q11,R11,S11)*0.6</f>
        <v>660.33051819298373</v>
      </c>
      <c r="V11" s="22"/>
      <c r="W11" s="66"/>
      <c r="X11" s="67"/>
      <c r="Y11" s="67"/>
      <c r="Z11" s="67"/>
      <c r="AA11" s="67"/>
      <c r="AB11" s="67"/>
      <c r="AC11" s="67"/>
      <c r="AD11" s="68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</row>
    <row r="12" spans="1:60" s="9" customFormat="1" x14ac:dyDescent="0.25">
      <c r="A12" s="5" t="s">
        <v>44</v>
      </c>
      <c r="B12" s="12" t="s">
        <v>10</v>
      </c>
      <c r="C12" s="45">
        <f t="shared" si="3"/>
        <v>42804</v>
      </c>
      <c r="D12" s="45">
        <v>42906</v>
      </c>
      <c r="E12" s="5">
        <v>1</v>
      </c>
      <c r="F12" s="7">
        <v>336</v>
      </c>
      <c r="G12" s="7">
        <f>E12*F12</f>
        <v>336</v>
      </c>
      <c r="H12" s="5"/>
      <c r="I12" s="18">
        <v>167.5</v>
      </c>
      <c r="J12" s="7">
        <f>H12*I12</f>
        <v>0</v>
      </c>
      <c r="K12" s="7">
        <f>E12+H12</f>
        <v>1</v>
      </c>
      <c r="L12" s="6">
        <f>M12/K12/167.5</f>
        <v>2.0059701492537312</v>
      </c>
      <c r="M12" s="8">
        <f>G12+J12</f>
        <v>336</v>
      </c>
      <c r="N12" s="6">
        <v>2.3199999999999998</v>
      </c>
      <c r="O12" s="6">
        <v>0</v>
      </c>
      <c r="P12" s="37">
        <f>(Q12+R12+S12)*0.4*0.07</f>
        <v>30.815424182339246</v>
      </c>
      <c r="Q12" s="7">
        <f>(M12*N12)</f>
        <v>779.52</v>
      </c>
      <c r="R12" s="7">
        <f t="shared" si="8"/>
        <v>60.723444537313426</v>
      </c>
      <c r="S12" s="7">
        <f>(Q12+R12)*30.98%</f>
        <v>260.30741911765972</v>
      </c>
      <c r="T12" s="38">
        <f>O12+P12+(Q12+R12+S12)*0.4</f>
        <v>471.03576964432847</v>
      </c>
      <c r="U12" s="16">
        <f>SUM(Q12,R12,S12)*0.6</f>
        <v>660.33051819298373</v>
      </c>
      <c r="V12" s="22"/>
      <c r="W12" s="66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</row>
    <row r="13" spans="1:60" s="9" customFormat="1" x14ac:dyDescent="0.25">
      <c r="A13" s="5" t="s">
        <v>26</v>
      </c>
      <c r="B13" s="12" t="s">
        <v>11</v>
      </c>
      <c r="C13" s="45">
        <f t="shared" si="3"/>
        <v>42804</v>
      </c>
      <c r="D13" s="45">
        <v>42906</v>
      </c>
      <c r="E13" s="5">
        <v>2</v>
      </c>
      <c r="F13" s="7">
        <v>335</v>
      </c>
      <c r="G13" s="7">
        <f t="shared" si="4"/>
        <v>670</v>
      </c>
      <c r="H13" s="5"/>
      <c r="I13" s="18">
        <v>167.5</v>
      </c>
      <c r="J13" s="7">
        <f>H13*I13</f>
        <v>0</v>
      </c>
      <c r="K13" s="7">
        <f t="shared" si="1"/>
        <v>2</v>
      </c>
      <c r="L13" s="6">
        <f t="shared" si="2"/>
        <v>2</v>
      </c>
      <c r="M13" s="8">
        <f t="shared" si="5"/>
        <v>670</v>
      </c>
      <c r="N13" s="6">
        <v>2.3199999999999998</v>
      </c>
      <c r="O13" s="6">
        <v>0</v>
      </c>
      <c r="P13" s="37">
        <f t="shared" si="6"/>
        <v>61.447423220736013</v>
      </c>
      <c r="Q13" s="7">
        <f t="shared" si="7"/>
        <v>1554.3999999999999</v>
      </c>
      <c r="R13" s="7">
        <f t="shared" si="8"/>
        <v>121.08543999999999</v>
      </c>
      <c r="S13" s="7">
        <f t="shared" si="9"/>
        <v>519.06538931199998</v>
      </c>
      <c r="T13" s="38">
        <f t="shared" si="10"/>
        <v>939.26775494553613</v>
      </c>
      <c r="U13" s="16">
        <f t="shared" si="11"/>
        <v>1316.7304975872</v>
      </c>
      <c r="V13" s="22"/>
      <c r="W13" s="66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</row>
    <row r="14" spans="1:60" s="9" customFormat="1" x14ac:dyDescent="0.25">
      <c r="A14" s="5" t="s">
        <v>73</v>
      </c>
      <c r="B14" s="12" t="s">
        <v>12</v>
      </c>
      <c r="C14" s="45">
        <f t="shared" si="3"/>
        <v>42804</v>
      </c>
      <c r="D14" s="45">
        <v>42906</v>
      </c>
      <c r="E14" s="5">
        <v>2</v>
      </c>
      <c r="F14" s="7">
        <v>336</v>
      </c>
      <c r="G14" s="7">
        <f>E14*F14</f>
        <v>672</v>
      </c>
      <c r="H14" s="5"/>
      <c r="I14" s="18">
        <v>167.5</v>
      </c>
      <c r="J14" s="7">
        <f>H14*I14</f>
        <v>0</v>
      </c>
      <c r="K14" s="7">
        <f>E14+H14</f>
        <v>2</v>
      </c>
      <c r="L14" s="6">
        <f>M14/K14/167.5</f>
        <v>2.0059701492537312</v>
      </c>
      <c r="M14" s="8">
        <f>G14+J14</f>
        <v>672</v>
      </c>
      <c r="N14" s="6">
        <v>2.3199999999999998</v>
      </c>
      <c r="O14" s="6">
        <v>0</v>
      </c>
      <c r="P14" s="37">
        <f>(Q14+R14+S14)*0.4*0.07</f>
        <v>61.630848364678492</v>
      </c>
      <c r="Q14" s="7">
        <f>(M14*N14)</f>
        <v>1559.04</v>
      </c>
      <c r="R14" s="7">
        <f t="shared" si="8"/>
        <v>121.44688907462685</v>
      </c>
      <c r="S14" s="7">
        <f>(Q14+R14)*30.98%</f>
        <v>520.61483823531944</v>
      </c>
      <c r="T14" s="38">
        <f>O14+P14+(Q14+R14+S14)*0.4</f>
        <v>942.07153928865694</v>
      </c>
      <c r="U14" s="16">
        <f>SUM(Q14,R14,S14)*0.6</f>
        <v>1320.6610363859675</v>
      </c>
      <c r="V14" s="22"/>
      <c r="W14" s="66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</row>
    <row r="15" spans="1:60" s="9" customFormat="1" x14ac:dyDescent="0.25">
      <c r="A15" s="5" t="s">
        <v>27</v>
      </c>
      <c r="B15" s="12" t="s">
        <v>13</v>
      </c>
      <c r="C15" s="45">
        <f t="shared" si="3"/>
        <v>42804</v>
      </c>
      <c r="D15" s="45">
        <v>42906</v>
      </c>
      <c r="E15" s="5">
        <v>4</v>
      </c>
      <c r="F15" s="7">
        <v>335</v>
      </c>
      <c r="G15" s="7">
        <f t="shared" si="4"/>
        <v>1340</v>
      </c>
      <c r="H15" s="5"/>
      <c r="I15" s="18">
        <v>167.5</v>
      </c>
      <c r="J15" s="7">
        <f t="shared" si="0"/>
        <v>0</v>
      </c>
      <c r="K15" s="7">
        <f t="shared" si="1"/>
        <v>4</v>
      </c>
      <c r="L15" s="6">
        <f t="shared" si="2"/>
        <v>2</v>
      </c>
      <c r="M15" s="8">
        <f t="shared" si="5"/>
        <v>1340</v>
      </c>
      <c r="N15" s="6">
        <v>2.3199999999999998</v>
      </c>
      <c r="O15" s="6">
        <v>0</v>
      </c>
      <c r="P15" s="37">
        <f t="shared" si="6"/>
        <v>122.89484644147203</v>
      </c>
      <c r="Q15" s="7">
        <f t="shared" si="7"/>
        <v>3108.7999999999997</v>
      </c>
      <c r="R15" s="7">
        <f t="shared" si="8"/>
        <v>242.17087999999998</v>
      </c>
      <c r="S15" s="7">
        <f t="shared" si="9"/>
        <v>1038.130778624</v>
      </c>
      <c r="T15" s="38">
        <f t="shared" si="10"/>
        <v>1878.5355098910723</v>
      </c>
      <c r="U15" s="16">
        <f t="shared" si="11"/>
        <v>2633.4609951744001</v>
      </c>
      <c r="V15" s="22"/>
      <c r="W15" s="66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</row>
    <row r="16" spans="1:60" s="9" customFormat="1" x14ac:dyDescent="0.25">
      <c r="A16" s="5" t="s">
        <v>83</v>
      </c>
      <c r="B16" s="12" t="s">
        <v>14</v>
      </c>
      <c r="C16" s="45">
        <f t="shared" si="3"/>
        <v>42804</v>
      </c>
      <c r="D16" s="45">
        <v>42906</v>
      </c>
      <c r="E16" s="5">
        <v>4</v>
      </c>
      <c r="F16" s="7">
        <v>335</v>
      </c>
      <c r="G16" s="7">
        <f t="shared" si="4"/>
        <v>1340</v>
      </c>
      <c r="H16" s="5"/>
      <c r="I16" s="18">
        <v>167.5</v>
      </c>
      <c r="J16" s="7">
        <f t="shared" si="0"/>
        <v>0</v>
      </c>
      <c r="K16" s="7">
        <f t="shared" si="1"/>
        <v>4</v>
      </c>
      <c r="L16" s="6">
        <f t="shared" si="2"/>
        <v>2</v>
      </c>
      <c r="M16" s="8">
        <f t="shared" si="5"/>
        <v>1340</v>
      </c>
      <c r="N16" s="6">
        <v>2.3199999999999998</v>
      </c>
      <c r="O16" s="6">
        <v>0</v>
      </c>
      <c r="P16" s="37">
        <f t="shared" si="6"/>
        <v>122.89484644147203</v>
      </c>
      <c r="Q16" s="7">
        <f t="shared" si="7"/>
        <v>3108.7999999999997</v>
      </c>
      <c r="R16" s="7">
        <f t="shared" si="8"/>
        <v>242.17087999999998</v>
      </c>
      <c r="S16" s="7">
        <f t="shared" si="9"/>
        <v>1038.130778624</v>
      </c>
      <c r="T16" s="38">
        <f t="shared" si="10"/>
        <v>1878.5355098910723</v>
      </c>
      <c r="U16" s="16">
        <f t="shared" si="11"/>
        <v>2633.4609951744001</v>
      </c>
      <c r="V16" s="22"/>
      <c r="W16" s="66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</row>
    <row r="17" spans="1:60" s="9" customFormat="1" x14ac:dyDescent="0.25">
      <c r="A17" s="5" t="s">
        <v>31</v>
      </c>
      <c r="B17" s="12" t="s">
        <v>15</v>
      </c>
      <c r="C17" s="45">
        <f t="shared" si="3"/>
        <v>42804</v>
      </c>
      <c r="D17" s="45">
        <v>42906</v>
      </c>
      <c r="E17" s="5">
        <v>1</v>
      </c>
      <c r="F17" s="7">
        <v>336</v>
      </c>
      <c r="G17" s="7">
        <f>E17*F17</f>
        <v>336</v>
      </c>
      <c r="H17" s="5"/>
      <c r="I17" s="18">
        <v>167.5</v>
      </c>
      <c r="J17" s="7">
        <f>H17*I17</f>
        <v>0</v>
      </c>
      <c r="K17" s="7">
        <f>E17+H17</f>
        <v>1</v>
      </c>
      <c r="L17" s="6">
        <f>M17/K17/167.5</f>
        <v>2.0059701492537312</v>
      </c>
      <c r="M17" s="8">
        <f>G17+J17</f>
        <v>336</v>
      </c>
      <c r="N17" s="6">
        <v>2.3199999999999998</v>
      </c>
      <c r="O17" s="6">
        <v>0</v>
      </c>
      <c r="P17" s="37">
        <f>(Q17+R17+S17)*0.4*0.07</f>
        <v>30.815424182339246</v>
      </c>
      <c r="Q17" s="7">
        <f>(M17*N17)</f>
        <v>779.52</v>
      </c>
      <c r="R17" s="7">
        <f>(M17/167.5)*2.33*0.7*8*2.32</f>
        <v>60.723444537313426</v>
      </c>
      <c r="S17" s="7">
        <f>(Q17+R17)*30.98%</f>
        <v>260.30741911765972</v>
      </c>
      <c r="T17" s="38">
        <f>O17+P17+(Q17+R17+S17)*0.4</f>
        <v>471.03576964432847</v>
      </c>
      <c r="U17" s="16">
        <f>SUM(Q17,R17,S17)*0.6</f>
        <v>660.33051819298373</v>
      </c>
      <c r="V17" s="22"/>
      <c r="W17" s="66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</row>
    <row r="18" spans="1:60" s="9" customFormat="1" x14ac:dyDescent="0.25">
      <c r="A18" s="5" t="s">
        <v>32</v>
      </c>
      <c r="B18" s="12" t="s">
        <v>16</v>
      </c>
      <c r="C18" s="45">
        <v>42767</v>
      </c>
      <c r="D18" s="45">
        <v>42906</v>
      </c>
      <c r="E18" s="5">
        <v>35</v>
      </c>
      <c r="F18" s="7">
        <v>339</v>
      </c>
      <c r="G18" s="7">
        <f t="shared" si="4"/>
        <v>11865</v>
      </c>
      <c r="H18" s="5"/>
      <c r="I18" s="18">
        <v>167.5</v>
      </c>
      <c r="J18" s="7">
        <f t="shared" si="0"/>
        <v>0</v>
      </c>
      <c r="K18" s="7">
        <f t="shared" si="1"/>
        <v>35</v>
      </c>
      <c r="L18" s="6">
        <f t="shared" si="2"/>
        <v>2.0238805970149252</v>
      </c>
      <c r="M18" s="8">
        <f t="shared" si="5"/>
        <v>11865</v>
      </c>
      <c r="N18" s="6">
        <v>2.3199999999999998</v>
      </c>
      <c r="O18" s="6">
        <v>0</v>
      </c>
      <c r="P18" s="37">
        <f t="shared" ref="P18:P26" si="12">(Q18+R18+S18)*0.4*0.07</f>
        <v>1088.1696664388548</v>
      </c>
      <c r="Q18" s="7">
        <f t="shared" si="7"/>
        <v>27526.799999999999</v>
      </c>
      <c r="R18" s="7">
        <f t="shared" si="8"/>
        <v>2144.2966352238805</v>
      </c>
      <c r="S18" s="7">
        <f t="shared" si="9"/>
        <v>9192.1057375923592</v>
      </c>
      <c r="T18" s="38">
        <f t="shared" si="10"/>
        <v>16633.450615565351</v>
      </c>
      <c r="U18" s="16">
        <f t="shared" si="11"/>
        <v>23317.921423689742</v>
      </c>
      <c r="V18" s="22"/>
      <c r="W18" s="66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</row>
    <row r="19" spans="1:60" s="9" customFormat="1" x14ac:dyDescent="0.25">
      <c r="A19" s="5" t="s">
        <v>33</v>
      </c>
      <c r="B19" s="12" t="s">
        <v>17</v>
      </c>
      <c r="C19" s="45">
        <f t="shared" ref="C19:C25" si="13">$C$10</f>
        <v>42804</v>
      </c>
      <c r="D19" s="45">
        <v>42906</v>
      </c>
      <c r="E19" s="5">
        <v>2</v>
      </c>
      <c r="F19" s="7">
        <v>336</v>
      </c>
      <c r="G19" s="7">
        <f t="shared" ref="G19:G24" si="14">E19*F19</f>
        <v>672</v>
      </c>
      <c r="H19" s="5"/>
      <c r="I19" s="18">
        <v>167.5</v>
      </c>
      <c r="J19" s="7">
        <f t="shared" ref="J19:J26" si="15">H19*I19</f>
        <v>0</v>
      </c>
      <c r="K19" s="7">
        <f t="shared" ref="K19:K26" si="16">E19+H19</f>
        <v>2</v>
      </c>
      <c r="L19" s="6">
        <f t="shared" si="2"/>
        <v>2.0059701492537312</v>
      </c>
      <c r="M19" s="8">
        <f t="shared" ref="M19:M26" si="17">G19+J19</f>
        <v>672</v>
      </c>
      <c r="N19" s="6">
        <v>2.3199999999999998</v>
      </c>
      <c r="O19" s="6">
        <v>0</v>
      </c>
      <c r="P19" s="37">
        <f t="shared" si="12"/>
        <v>61.630848364678492</v>
      </c>
      <c r="Q19" s="7">
        <f t="shared" ref="Q19:Q26" si="18">(M19*N19)</f>
        <v>1559.04</v>
      </c>
      <c r="R19" s="7">
        <f t="shared" si="8"/>
        <v>121.44688907462685</v>
      </c>
      <c r="S19" s="7">
        <f t="shared" ref="S19:S26" si="19">(Q19+R19)*30.98%</f>
        <v>520.61483823531944</v>
      </c>
      <c r="T19" s="38">
        <f t="shared" ref="T19:T25" si="20">O19+P19+(Q19+R19+S19)*0.4</f>
        <v>942.07153928865694</v>
      </c>
      <c r="U19" s="16">
        <f t="shared" ref="U19:U26" si="21">SUM(Q19,R19,S19)*0.6</f>
        <v>1320.6610363859675</v>
      </c>
      <c r="V19" s="22"/>
      <c r="W19" s="66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</row>
    <row r="20" spans="1:60" s="9" customFormat="1" x14ac:dyDescent="0.25">
      <c r="A20" s="5" t="s">
        <v>34</v>
      </c>
      <c r="B20" s="12" t="s">
        <v>19</v>
      </c>
      <c r="C20" s="45">
        <f t="shared" si="13"/>
        <v>42804</v>
      </c>
      <c r="D20" s="45">
        <v>42906</v>
      </c>
      <c r="E20" s="5">
        <v>1</v>
      </c>
      <c r="F20" s="7">
        <v>336</v>
      </c>
      <c r="G20" s="7">
        <f t="shared" si="14"/>
        <v>336</v>
      </c>
      <c r="H20" s="5"/>
      <c r="I20" s="18">
        <v>167.5</v>
      </c>
      <c r="J20" s="7">
        <f t="shared" si="15"/>
        <v>0</v>
      </c>
      <c r="K20" s="7">
        <f t="shared" si="16"/>
        <v>1</v>
      </c>
      <c r="L20" s="6">
        <f t="shared" si="2"/>
        <v>2.0059701492537312</v>
      </c>
      <c r="M20" s="8">
        <f t="shared" si="17"/>
        <v>336</v>
      </c>
      <c r="N20" s="6">
        <v>2.3199999999999998</v>
      </c>
      <c r="O20" s="6">
        <v>0</v>
      </c>
      <c r="P20" s="37">
        <f t="shared" si="12"/>
        <v>30.815424182339246</v>
      </c>
      <c r="Q20" s="7">
        <f t="shared" si="18"/>
        <v>779.52</v>
      </c>
      <c r="R20" s="7">
        <f t="shared" si="8"/>
        <v>60.723444537313426</v>
      </c>
      <c r="S20" s="7">
        <f t="shared" si="19"/>
        <v>260.30741911765972</v>
      </c>
      <c r="T20" s="38">
        <f t="shared" si="20"/>
        <v>471.03576964432847</v>
      </c>
      <c r="U20" s="16">
        <f t="shared" si="21"/>
        <v>660.33051819298373</v>
      </c>
      <c r="V20" s="22"/>
      <c r="W20" s="66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</row>
    <row r="21" spans="1:60" s="9" customFormat="1" x14ac:dyDescent="0.25">
      <c r="A21" s="5" t="s">
        <v>35</v>
      </c>
      <c r="B21" s="12" t="s">
        <v>18</v>
      </c>
      <c r="C21" s="45">
        <f t="shared" si="13"/>
        <v>42804</v>
      </c>
      <c r="D21" s="45">
        <v>42906</v>
      </c>
      <c r="E21" s="5">
        <v>2</v>
      </c>
      <c r="F21" s="7">
        <v>336</v>
      </c>
      <c r="G21" s="7">
        <f t="shared" si="14"/>
        <v>672</v>
      </c>
      <c r="H21" s="5"/>
      <c r="I21" s="18">
        <v>167.5</v>
      </c>
      <c r="J21" s="7">
        <f t="shared" si="15"/>
        <v>0</v>
      </c>
      <c r="K21" s="7">
        <f t="shared" si="16"/>
        <v>2</v>
      </c>
      <c r="L21" s="6">
        <f t="shared" si="2"/>
        <v>2.0059701492537312</v>
      </c>
      <c r="M21" s="8">
        <f t="shared" si="17"/>
        <v>672</v>
      </c>
      <c r="N21" s="6">
        <v>2.3199999999999998</v>
      </c>
      <c r="O21" s="6">
        <v>0</v>
      </c>
      <c r="P21" s="37">
        <f t="shared" si="12"/>
        <v>61.630848364678492</v>
      </c>
      <c r="Q21" s="7">
        <f t="shared" si="18"/>
        <v>1559.04</v>
      </c>
      <c r="R21" s="7">
        <f t="shared" si="8"/>
        <v>121.44688907462685</v>
      </c>
      <c r="S21" s="7">
        <f t="shared" si="19"/>
        <v>520.61483823531944</v>
      </c>
      <c r="T21" s="38">
        <f t="shared" si="20"/>
        <v>942.07153928865694</v>
      </c>
      <c r="U21" s="16">
        <f t="shared" si="21"/>
        <v>1320.6610363859675</v>
      </c>
      <c r="V21" s="22"/>
      <c r="W21" s="66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</row>
    <row r="22" spans="1:60" s="9" customFormat="1" x14ac:dyDescent="0.25">
      <c r="A22" s="5" t="s">
        <v>36</v>
      </c>
      <c r="B22" s="12" t="s">
        <v>20</v>
      </c>
      <c r="C22" s="45">
        <f t="shared" si="13"/>
        <v>42804</v>
      </c>
      <c r="D22" s="45">
        <v>42906</v>
      </c>
      <c r="E22" s="5">
        <v>2</v>
      </c>
      <c r="F22" s="7">
        <v>336</v>
      </c>
      <c r="G22" s="7">
        <f>E22*F22</f>
        <v>672</v>
      </c>
      <c r="H22" s="5"/>
      <c r="I22" s="18">
        <v>167.5</v>
      </c>
      <c r="J22" s="7">
        <f t="shared" si="15"/>
        <v>0</v>
      </c>
      <c r="K22" s="7">
        <f t="shared" si="16"/>
        <v>2</v>
      </c>
      <c r="L22" s="6">
        <f>M22/K22/167.5</f>
        <v>2.0059701492537312</v>
      </c>
      <c r="M22" s="8">
        <f t="shared" si="17"/>
        <v>672</v>
      </c>
      <c r="N22" s="6">
        <v>2.3199999999999998</v>
      </c>
      <c r="O22" s="6">
        <v>0</v>
      </c>
      <c r="P22" s="37">
        <f t="shared" si="12"/>
        <v>61.630848364678492</v>
      </c>
      <c r="Q22" s="7">
        <f t="shared" si="18"/>
        <v>1559.04</v>
      </c>
      <c r="R22" s="7">
        <f t="shared" si="8"/>
        <v>121.44688907462685</v>
      </c>
      <c r="S22" s="7">
        <f t="shared" si="19"/>
        <v>520.61483823531944</v>
      </c>
      <c r="T22" s="38">
        <f t="shared" si="20"/>
        <v>942.07153928865694</v>
      </c>
      <c r="U22" s="16">
        <f t="shared" si="21"/>
        <v>1320.6610363859675</v>
      </c>
      <c r="V22" s="22"/>
      <c r="W22" s="66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</row>
    <row r="23" spans="1:60" s="9" customFormat="1" x14ac:dyDescent="0.25">
      <c r="A23" s="5" t="s">
        <v>45</v>
      </c>
      <c r="B23" s="12" t="s">
        <v>21</v>
      </c>
      <c r="C23" s="45">
        <f t="shared" si="13"/>
        <v>42804</v>
      </c>
      <c r="D23" s="45">
        <v>42906</v>
      </c>
      <c r="E23" s="5">
        <v>1</v>
      </c>
      <c r="F23" s="7">
        <v>336</v>
      </c>
      <c r="G23" s="7">
        <f t="shared" si="14"/>
        <v>336</v>
      </c>
      <c r="H23" s="5"/>
      <c r="I23" s="18">
        <v>167.5</v>
      </c>
      <c r="J23" s="7">
        <f>H23*I23</f>
        <v>0</v>
      </c>
      <c r="K23" s="7">
        <f t="shared" si="16"/>
        <v>1</v>
      </c>
      <c r="L23" s="6">
        <f>M23/K23/167.5</f>
        <v>2.0059701492537312</v>
      </c>
      <c r="M23" s="8">
        <f>G23+J23</f>
        <v>336</v>
      </c>
      <c r="N23" s="6">
        <v>2.3199999999999998</v>
      </c>
      <c r="O23" s="6">
        <v>0</v>
      </c>
      <c r="P23" s="37">
        <f>(Q23+R23+S23)*0.4*0.07</f>
        <v>30.815424182339246</v>
      </c>
      <c r="Q23" s="7">
        <f>(M23*N23)</f>
        <v>779.52</v>
      </c>
      <c r="R23" s="7">
        <f t="shared" si="8"/>
        <v>60.723444537313426</v>
      </c>
      <c r="S23" s="7">
        <f>(Q23+R23)*30.98%</f>
        <v>260.30741911765972</v>
      </c>
      <c r="T23" s="38">
        <f t="shared" si="20"/>
        <v>471.03576964432847</v>
      </c>
      <c r="U23" s="16">
        <f>SUM(Q23,R23,S23)*0.6</f>
        <v>660.33051819298373</v>
      </c>
      <c r="V23" s="22"/>
      <c r="W23" s="66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</row>
    <row r="24" spans="1:60" s="9" customFormat="1" ht="19.5" customHeight="1" x14ac:dyDescent="0.25">
      <c r="A24" s="5" t="s">
        <v>85</v>
      </c>
      <c r="B24" s="13" t="s">
        <v>84</v>
      </c>
      <c r="C24" s="45">
        <f t="shared" si="13"/>
        <v>42804</v>
      </c>
      <c r="D24" s="45">
        <v>42906</v>
      </c>
      <c r="E24" s="5">
        <v>1</v>
      </c>
      <c r="F24" s="7">
        <v>336</v>
      </c>
      <c r="G24" s="7">
        <f t="shared" si="14"/>
        <v>336</v>
      </c>
      <c r="H24" s="5"/>
      <c r="I24" s="18">
        <v>167.5</v>
      </c>
      <c r="J24" s="7">
        <f>H24*I24</f>
        <v>0</v>
      </c>
      <c r="K24" s="7">
        <f t="shared" si="16"/>
        <v>1</v>
      </c>
      <c r="L24" s="6">
        <f>M24/K24/167.5</f>
        <v>2.0059701492537312</v>
      </c>
      <c r="M24" s="8">
        <f>G24+J24</f>
        <v>336</v>
      </c>
      <c r="N24" s="6">
        <v>2.3199999999999998</v>
      </c>
      <c r="O24" s="6">
        <v>0</v>
      </c>
      <c r="P24" s="37">
        <f>(Q24+R24+S24)*0.4*0.07</f>
        <v>30.815424182339246</v>
      </c>
      <c r="Q24" s="7">
        <f>(M24*N24)</f>
        <v>779.52</v>
      </c>
      <c r="R24" s="7">
        <f t="shared" si="8"/>
        <v>60.723444537313426</v>
      </c>
      <c r="S24" s="7">
        <f>(Q24+R24)*30.98%</f>
        <v>260.30741911765972</v>
      </c>
      <c r="T24" s="38">
        <f t="shared" si="20"/>
        <v>471.03576964432847</v>
      </c>
      <c r="U24" s="16">
        <f>SUM(Q24,R24,S24)*0.6</f>
        <v>660.33051819298373</v>
      </c>
      <c r="V24" s="22"/>
      <c r="W24" s="66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</row>
    <row r="25" spans="1:60" ht="15.75" customHeight="1" x14ac:dyDescent="0.25">
      <c r="A25" s="14" t="s">
        <v>87</v>
      </c>
      <c r="B25" s="13" t="s">
        <v>69</v>
      </c>
      <c r="C25" s="45">
        <f t="shared" si="13"/>
        <v>42804</v>
      </c>
      <c r="D25" s="45">
        <v>42906</v>
      </c>
      <c r="E25" s="5">
        <v>1</v>
      </c>
      <c r="F25" s="7">
        <v>337</v>
      </c>
      <c r="G25" s="7">
        <f>E25*F25</f>
        <v>337</v>
      </c>
      <c r="H25" s="5"/>
      <c r="I25" s="18">
        <v>167.5</v>
      </c>
      <c r="J25" s="7">
        <f>H25*I25</f>
        <v>0</v>
      </c>
      <c r="K25" s="7">
        <f>E25+H25</f>
        <v>1</v>
      </c>
      <c r="L25" s="6">
        <f>M25/K25/167.5</f>
        <v>2.0119402985074628</v>
      </c>
      <c r="M25" s="8">
        <f>G25+J25</f>
        <v>337</v>
      </c>
      <c r="N25" s="6">
        <v>2.3199999999999998</v>
      </c>
      <c r="O25" s="6">
        <v>0</v>
      </c>
      <c r="P25" s="37">
        <f>(Q25+R25+S25)*0.4*0.07</f>
        <v>30.907136754310496</v>
      </c>
      <c r="Q25" s="7">
        <f>(M25*N25)</f>
        <v>781.83999999999992</v>
      </c>
      <c r="R25" s="7">
        <f t="shared" si="8"/>
        <v>60.904169074626857</v>
      </c>
      <c r="S25" s="7">
        <f>(Q25+R25)*30.98%</f>
        <v>261.08214357931939</v>
      </c>
      <c r="T25" s="38">
        <f t="shared" si="20"/>
        <v>472.43766181588899</v>
      </c>
      <c r="U25" s="16">
        <f>SUM(Q25,R25,S25)*0.6</f>
        <v>662.29578759236767</v>
      </c>
      <c r="V25" s="22"/>
      <c r="W25" s="66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</row>
    <row r="26" spans="1:60" s="20" customFormat="1" ht="20.25" customHeight="1" x14ac:dyDescent="0.25">
      <c r="A26" s="54"/>
      <c r="B26" s="55" t="s">
        <v>22</v>
      </c>
      <c r="C26" s="56"/>
      <c r="D26" s="56"/>
      <c r="E26" s="54">
        <f>SUM(E10:E25)</f>
        <v>61</v>
      </c>
      <c r="F26" s="57">
        <v>337</v>
      </c>
      <c r="G26" s="54">
        <f>SUM(G10:G25)</f>
        <v>20592</v>
      </c>
      <c r="H26" s="54">
        <f>SUM(H10:H25)</f>
        <v>0</v>
      </c>
      <c r="I26" s="58">
        <v>167.5</v>
      </c>
      <c r="J26" s="57">
        <f t="shared" si="15"/>
        <v>0</v>
      </c>
      <c r="K26" s="57">
        <f t="shared" si="16"/>
        <v>61</v>
      </c>
      <c r="L26" s="59">
        <f>M26/K26/167.5</f>
        <v>2.0153657939809149</v>
      </c>
      <c r="M26" s="60">
        <f t="shared" si="17"/>
        <v>20592</v>
      </c>
      <c r="N26" s="59">
        <v>2.3199999999999998</v>
      </c>
      <c r="O26" s="59">
        <v>0</v>
      </c>
      <c r="P26" s="57">
        <f t="shared" si="12"/>
        <v>1888.545282031934</v>
      </c>
      <c r="Q26" s="57">
        <f t="shared" si="18"/>
        <v>47773.439999999995</v>
      </c>
      <c r="R26" s="57">
        <f t="shared" si="8"/>
        <v>3721.4796723582085</v>
      </c>
      <c r="S26" s="57">
        <f t="shared" si="19"/>
        <v>15953.126114496574</v>
      </c>
      <c r="T26" s="60">
        <f>O26+P26+(Q26+R26+S26)*0.4</f>
        <v>28867.763596773846</v>
      </c>
      <c r="U26" s="61">
        <f t="shared" si="21"/>
        <v>40468.827472112869</v>
      </c>
      <c r="V26" s="22"/>
      <c r="W26" s="66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</row>
    <row r="27" spans="1:60" ht="28.5" hidden="1" customHeight="1" x14ac:dyDescent="0.25">
      <c r="A27" s="19">
        <v>2</v>
      </c>
      <c r="B27" s="78" t="s">
        <v>51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/>
      <c r="V27" s="22"/>
      <c r="W27" s="66"/>
      <c r="X27" s="70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</row>
    <row r="28" spans="1:60" s="9" customFormat="1" ht="15.75" hidden="1" customHeight="1" x14ac:dyDescent="0.25">
      <c r="A28" s="5" t="s">
        <v>28</v>
      </c>
      <c r="B28" s="13" t="s">
        <v>11</v>
      </c>
      <c r="C28" s="45">
        <v>42095</v>
      </c>
      <c r="D28" s="45">
        <v>42360</v>
      </c>
      <c r="E28" s="5">
        <v>5</v>
      </c>
      <c r="F28" s="7">
        <v>364</v>
      </c>
      <c r="G28" s="7">
        <f t="shared" ref="G28:G34" si="22">E28*F28</f>
        <v>1820</v>
      </c>
      <c r="H28" s="5"/>
      <c r="I28" s="18">
        <v>167.5</v>
      </c>
      <c r="J28" s="7">
        <f t="shared" ref="J28:J35" si="23">H28*I28</f>
        <v>0</v>
      </c>
      <c r="K28" s="7">
        <f t="shared" ref="K28:K35" si="24">E28+H28</f>
        <v>5</v>
      </c>
      <c r="L28" s="6">
        <f t="shared" ref="L28:L35" si="25">M28/K28/167.5</f>
        <v>2.1731343283582087</v>
      </c>
      <c r="M28" s="8">
        <f t="shared" ref="M28:M35" si="26">G28+J28</f>
        <v>1820</v>
      </c>
      <c r="N28" s="6">
        <v>2.13</v>
      </c>
      <c r="O28" s="6">
        <v>0</v>
      </c>
      <c r="P28" s="37">
        <f t="shared" ref="P28:P35" si="27">(Q28+R28+S28)*0.4*0.07</f>
        <v>153.24696401023235</v>
      </c>
      <c r="Q28" s="7">
        <f t="shared" ref="Q28:Q35" si="28">(M28*N28)</f>
        <v>3876.6</v>
      </c>
      <c r="R28" s="7">
        <f t="shared" ref="R28:R59" si="29">(M28/167.5)*2.33*0.7*8*2.13</f>
        <v>301.98135402985071</v>
      </c>
      <c r="S28" s="7">
        <f t="shared" ref="S28:S35" si="30">(Q28+R28)*30.98%</f>
        <v>1294.5245034784477</v>
      </c>
      <c r="T28" s="38">
        <f t="shared" ref="T28:T35" si="31">O28+P28+(Q28+R28+S28)*0.4</f>
        <v>2342.4893070135513</v>
      </c>
      <c r="U28" s="16">
        <f t="shared" ref="U28:U35" si="32">SUM(Q28,R28,S28)*0.6</f>
        <v>3283.8635145049789</v>
      </c>
      <c r="V28" s="22"/>
      <c r="W28" s="66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</row>
    <row r="29" spans="1:60" s="9" customFormat="1" ht="15.75" hidden="1" customHeight="1" x14ac:dyDescent="0.25">
      <c r="A29" s="33" t="s">
        <v>47</v>
      </c>
      <c r="B29" s="12" t="s">
        <v>13</v>
      </c>
      <c r="C29" s="45">
        <v>42095</v>
      </c>
      <c r="D29" s="45">
        <v>42360</v>
      </c>
      <c r="E29" s="5">
        <v>5</v>
      </c>
      <c r="F29" s="7">
        <v>350</v>
      </c>
      <c r="G29" s="7">
        <f t="shared" si="22"/>
        <v>1750</v>
      </c>
      <c r="H29" s="5"/>
      <c r="I29" s="18">
        <v>167.5</v>
      </c>
      <c r="J29" s="7">
        <f t="shared" si="23"/>
        <v>0</v>
      </c>
      <c r="K29" s="7">
        <f t="shared" si="24"/>
        <v>5</v>
      </c>
      <c r="L29" s="6">
        <f t="shared" si="25"/>
        <v>2.08955223880597</v>
      </c>
      <c r="M29" s="8">
        <f t="shared" si="26"/>
        <v>1750</v>
      </c>
      <c r="N29" s="6">
        <v>2.13</v>
      </c>
      <c r="O29" s="6">
        <v>0</v>
      </c>
      <c r="P29" s="37">
        <f t="shared" si="27"/>
        <v>147.35285000983882</v>
      </c>
      <c r="Q29" s="7">
        <f t="shared" si="28"/>
        <v>3727.5</v>
      </c>
      <c r="R29" s="7">
        <f t="shared" si="29"/>
        <v>290.36668656716415</v>
      </c>
      <c r="S29" s="7">
        <f t="shared" si="30"/>
        <v>1244.7350994985075</v>
      </c>
      <c r="T29" s="38">
        <f t="shared" si="31"/>
        <v>2252.3935644361072</v>
      </c>
      <c r="U29" s="16">
        <f t="shared" si="32"/>
        <v>3157.5610716394026</v>
      </c>
      <c r="V29" s="22"/>
      <c r="W29" s="66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</row>
    <row r="30" spans="1:60" s="9" customFormat="1" ht="15.75" hidden="1" customHeight="1" x14ac:dyDescent="0.25">
      <c r="A30" s="5" t="s">
        <v>48</v>
      </c>
      <c r="B30" s="12" t="s">
        <v>16</v>
      </c>
      <c r="C30" s="45">
        <v>42005</v>
      </c>
      <c r="D30" s="45">
        <v>42360</v>
      </c>
      <c r="E30" s="5">
        <v>4</v>
      </c>
      <c r="F30" s="7">
        <v>402</v>
      </c>
      <c r="G30" s="7">
        <f t="shared" si="22"/>
        <v>1608</v>
      </c>
      <c r="H30" s="5"/>
      <c r="I30" s="18">
        <v>167.5</v>
      </c>
      <c r="J30" s="7">
        <f t="shared" si="23"/>
        <v>0</v>
      </c>
      <c r="K30" s="7">
        <f t="shared" si="24"/>
        <v>4</v>
      </c>
      <c r="L30" s="6">
        <f t="shared" si="25"/>
        <v>2.4</v>
      </c>
      <c r="M30" s="8">
        <f t="shared" si="26"/>
        <v>1608</v>
      </c>
      <c r="N30" s="6">
        <v>2.13</v>
      </c>
      <c r="O30" s="6">
        <v>0</v>
      </c>
      <c r="P30" s="37">
        <f t="shared" si="27"/>
        <v>135.39621875189761</v>
      </c>
      <c r="Q30" s="7">
        <f t="shared" si="28"/>
        <v>3425.04</v>
      </c>
      <c r="R30" s="7">
        <f t="shared" si="29"/>
        <v>266.80550399999998</v>
      </c>
      <c r="S30" s="7">
        <f t="shared" si="30"/>
        <v>1143.7337371392</v>
      </c>
      <c r="T30" s="38">
        <f t="shared" si="31"/>
        <v>2069.6279152075776</v>
      </c>
      <c r="U30" s="16">
        <f t="shared" si="32"/>
        <v>2901.3475446835196</v>
      </c>
      <c r="V30" s="22"/>
      <c r="W30" s="66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</row>
    <row r="31" spans="1:60" s="9" customFormat="1" ht="15.75" hidden="1" customHeight="1" x14ac:dyDescent="0.25">
      <c r="A31" s="5" t="s">
        <v>63</v>
      </c>
      <c r="B31" s="12" t="s">
        <v>20</v>
      </c>
      <c r="C31" s="45">
        <v>42095</v>
      </c>
      <c r="D31" s="45">
        <v>42360</v>
      </c>
      <c r="E31" s="5">
        <v>2</v>
      </c>
      <c r="F31" s="7">
        <v>270</v>
      </c>
      <c r="G31" s="7">
        <f t="shared" si="22"/>
        <v>540</v>
      </c>
      <c r="H31" s="5"/>
      <c r="I31" s="18">
        <v>167.5</v>
      </c>
      <c r="J31" s="7">
        <f t="shared" si="23"/>
        <v>0</v>
      </c>
      <c r="K31" s="7">
        <f t="shared" si="24"/>
        <v>2</v>
      </c>
      <c r="L31" s="6">
        <f t="shared" si="25"/>
        <v>1.6119402985074627</v>
      </c>
      <c r="M31" s="8">
        <f t="shared" si="26"/>
        <v>540</v>
      </c>
      <c r="N31" s="6">
        <v>2.13</v>
      </c>
      <c r="O31" s="6">
        <v>0</v>
      </c>
      <c r="P31" s="37">
        <f t="shared" si="27"/>
        <v>45.468879431607412</v>
      </c>
      <c r="Q31" s="7">
        <f t="shared" si="28"/>
        <v>1150.2</v>
      </c>
      <c r="R31" s="7">
        <f t="shared" si="29"/>
        <v>89.598863283582077</v>
      </c>
      <c r="S31" s="7">
        <f t="shared" si="30"/>
        <v>384.08968784525376</v>
      </c>
      <c r="T31" s="38">
        <f t="shared" si="31"/>
        <v>695.02429988314179</v>
      </c>
      <c r="U31" s="16">
        <f t="shared" si="32"/>
        <v>974.33313067730148</v>
      </c>
      <c r="V31" s="22"/>
      <c r="W31" s="66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</row>
    <row r="32" spans="1:60" s="9" customFormat="1" ht="15.75" hidden="1" customHeight="1" x14ac:dyDescent="0.25">
      <c r="A32" s="5" t="s">
        <v>67</v>
      </c>
      <c r="B32" s="12" t="s">
        <v>21</v>
      </c>
      <c r="C32" s="45">
        <v>42095</v>
      </c>
      <c r="D32" s="45">
        <v>42360</v>
      </c>
      <c r="E32" s="5">
        <v>2</v>
      </c>
      <c r="F32" s="7">
        <v>249</v>
      </c>
      <c r="G32" s="7">
        <f t="shared" si="22"/>
        <v>498</v>
      </c>
      <c r="H32" s="5"/>
      <c r="I32" s="18">
        <v>167.5</v>
      </c>
      <c r="J32" s="7">
        <f t="shared" si="23"/>
        <v>0</v>
      </c>
      <c r="K32" s="7">
        <f t="shared" si="24"/>
        <v>2</v>
      </c>
      <c r="L32" s="6">
        <f t="shared" si="25"/>
        <v>1.4865671641791045</v>
      </c>
      <c r="M32" s="8">
        <f t="shared" si="26"/>
        <v>498</v>
      </c>
      <c r="N32" s="6">
        <v>2.13</v>
      </c>
      <c r="O32" s="6">
        <v>0</v>
      </c>
      <c r="P32" s="37">
        <f t="shared" si="27"/>
        <v>41.932411031371274</v>
      </c>
      <c r="Q32" s="7">
        <f t="shared" si="28"/>
        <v>1060.74</v>
      </c>
      <c r="R32" s="7">
        <f t="shared" si="29"/>
        <v>82.630062805970141</v>
      </c>
      <c r="S32" s="7">
        <f t="shared" si="30"/>
        <v>354.21604545728957</v>
      </c>
      <c r="T32" s="38">
        <f t="shared" si="31"/>
        <v>640.96685433667517</v>
      </c>
      <c r="U32" s="16">
        <f t="shared" si="32"/>
        <v>898.55166495795572</v>
      </c>
      <c r="V32" s="22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</row>
    <row r="33" spans="1:60" s="9" customFormat="1" ht="15.75" hidden="1" customHeight="1" x14ac:dyDescent="0.25">
      <c r="A33" s="5" t="s">
        <v>70</v>
      </c>
      <c r="B33" s="12" t="s">
        <v>69</v>
      </c>
      <c r="C33" s="45">
        <v>42095</v>
      </c>
      <c r="D33" s="45">
        <v>42360</v>
      </c>
      <c r="E33" s="5">
        <v>3</v>
      </c>
      <c r="F33" s="7">
        <v>429</v>
      </c>
      <c r="G33" s="7">
        <f t="shared" si="22"/>
        <v>1287</v>
      </c>
      <c r="H33" s="5"/>
      <c r="I33" s="18">
        <v>167.5</v>
      </c>
      <c r="J33" s="7">
        <f t="shared" si="23"/>
        <v>0</v>
      </c>
      <c r="K33" s="7">
        <f t="shared" si="24"/>
        <v>3</v>
      </c>
      <c r="L33" s="6">
        <f t="shared" si="25"/>
        <v>2.5611940298507463</v>
      </c>
      <c r="M33" s="8">
        <f t="shared" si="26"/>
        <v>1287</v>
      </c>
      <c r="N33" s="6">
        <v>2.13</v>
      </c>
      <c r="O33" s="6">
        <v>0</v>
      </c>
      <c r="P33" s="37">
        <f t="shared" si="27"/>
        <v>108.36749597866434</v>
      </c>
      <c r="Q33" s="7">
        <f t="shared" si="28"/>
        <v>2741.31</v>
      </c>
      <c r="R33" s="7">
        <f t="shared" si="29"/>
        <v>213.54395749253732</v>
      </c>
      <c r="S33" s="7">
        <f t="shared" si="30"/>
        <v>915.41375603118809</v>
      </c>
      <c r="T33" s="38">
        <f t="shared" si="31"/>
        <v>1656.4745813881545</v>
      </c>
      <c r="U33" s="16">
        <f t="shared" si="32"/>
        <v>2322.1606281142354</v>
      </c>
      <c r="V33" s="22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</row>
    <row r="34" spans="1:60" s="9" customFormat="1" ht="33.75" hidden="1" customHeight="1" x14ac:dyDescent="0.25">
      <c r="A34" s="5" t="s">
        <v>71</v>
      </c>
      <c r="B34" s="13" t="s">
        <v>72</v>
      </c>
      <c r="C34" s="45">
        <v>42095</v>
      </c>
      <c r="D34" s="45">
        <v>42360</v>
      </c>
      <c r="E34" s="5">
        <v>2</v>
      </c>
      <c r="F34" s="7">
        <v>257</v>
      </c>
      <c r="G34" s="7">
        <f t="shared" si="22"/>
        <v>514</v>
      </c>
      <c r="H34" s="5"/>
      <c r="I34" s="18">
        <v>167.5</v>
      </c>
      <c r="J34" s="7">
        <f t="shared" si="23"/>
        <v>0</v>
      </c>
      <c r="K34" s="7">
        <f t="shared" si="24"/>
        <v>2</v>
      </c>
      <c r="L34" s="6">
        <f t="shared" si="25"/>
        <v>1.5343283582089553</v>
      </c>
      <c r="M34" s="8">
        <f t="shared" si="26"/>
        <v>514</v>
      </c>
      <c r="N34" s="6">
        <v>2.13</v>
      </c>
      <c r="O34" s="6">
        <v>0</v>
      </c>
      <c r="P34" s="37">
        <f t="shared" si="27"/>
        <v>43.27963708860409</v>
      </c>
      <c r="Q34" s="7">
        <f t="shared" si="28"/>
        <v>1094.82</v>
      </c>
      <c r="R34" s="7">
        <f t="shared" si="29"/>
        <v>85.284843940298501</v>
      </c>
      <c r="S34" s="7">
        <f t="shared" si="30"/>
        <v>365.59648065270449</v>
      </c>
      <c r="T34" s="38">
        <f t="shared" si="31"/>
        <v>661.56016692580533</v>
      </c>
      <c r="U34" s="16">
        <f t="shared" si="32"/>
        <v>927.42079475580169</v>
      </c>
      <c r="V34" s="22"/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</row>
    <row r="35" spans="1:60" s="20" customFormat="1" ht="16.5" hidden="1" customHeight="1" x14ac:dyDescent="0.25">
      <c r="A35" s="39"/>
      <c r="B35" s="40" t="s">
        <v>22</v>
      </c>
      <c r="C35" s="41"/>
      <c r="D35" s="41"/>
      <c r="E35" s="39">
        <f>SUM(E28:E34)</f>
        <v>23</v>
      </c>
      <c r="F35" s="37">
        <f>SUM(F28:F34)</f>
        <v>2321</v>
      </c>
      <c r="G35" s="37">
        <f>SUM(G28:G34)</f>
        <v>8017</v>
      </c>
      <c r="H35" s="39">
        <f>SUM(H34:H34)</f>
        <v>0</v>
      </c>
      <c r="I35" s="42">
        <v>167.5</v>
      </c>
      <c r="J35" s="37">
        <f t="shared" si="23"/>
        <v>0</v>
      </c>
      <c r="K35" s="37">
        <f t="shared" si="24"/>
        <v>23</v>
      </c>
      <c r="L35" s="43">
        <f t="shared" si="25"/>
        <v>2.0809863724853992</v>
      </c>
      <c r="M35" s="38">
        <f t="shared" si="26"/>
        <v>8017</v>
      </c>
      <c r="N35" s="6">
        <v>2.13</v>
      </c>
      <c r="O35" s="43">
        <v>0</v>
      </c>
      <c r="P35" s="37">
        <f t="shared" si="27"/>
        <v>675.04445630221585</v>
      </c>
      <c r="Q35" s="37">
        <f t="shared" si="28"/>
        <v>17076.21</v>
      </c>
      <c r="R35" s="7">
        <f t="shared" si="29"/>
        <v>1330.2112721194028</v>
      </c>
      <c r="S35" s="37">
        <f t="shared" si="30"/>
        <v>5702.3093101025906</v>
      </c>
      <c r="T35" s="38">
        <f t="shared" si="31"/>
        <v>10318.536689191013</v>
      </c>
      <c r="U35" s="44">
        <f t="shared" si="32"/>
        <v>14465.238349333196</v>
      </c>
      <c r="V35" s="22"/>
      <c r="W35" s="66"/>
      <c r="X35" s="65"/>
      <c r="Y35" s="71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ht="20.25" hidden="1" customHeight="1" x14ac:dyDescent="0.25">
      <c r="A36" s="19">
        <v>3</v>
      </c>
      <c r="B36" s="74" t="s">
        <v>55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  <c r="V36" s="22"/>
      <c r="W36" s="66"/>
      <c r="X36" s="69"/>
      <c r="Y36" s="72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</row>
    <row r="37" spans="1:60" s="9" customFormat="1" ht="17.25" hidden="1" customHeight="1" x14ac:dyDescent="0.25">
      <c r="A37" s="5" t="s">
        <v>29</v>
      </c>
      <c r="B37" s="12" t="s">
        <v>13</v>
      </c>
      <c r="C37" s="45">
        <v>42095</v>
      </c>
      <c r="D37" s="45">
        <v>42360</v>
      </c>
      <c r="E37" s="5">
        <v>6</v>
      </c>
      <c r="F37" s="7">
        <v>365</v>
      </c>
      <c r="G37" s="7">
        <f>E37*F37</f>
        <v>2190</v>
      </c>
      <c r="H37" s="5"/>
      <c r="I37" s="18">
        <v>167.5</v>
      </c>
      <c r="J37" s="7">
        <f t="shared" ref="J37:J42" si="33">H37*I37</f>
        <v>0</v>
      </c>
      <c r="K37" s="7">
        <f t="shared" ref="K37:K42" si="34">E37+H37</f>
        <v>6</v>
      </c>
      <c r="L37" s="6">
        <f t="shared" ref="L37:L42" si="35">M37/K37/167.5</f>
        <v>2.1791044776119404</v>
      </c>
      <c r="M37" s="8">
        <f t="shared" ref="M37:M42" si="36">G37+J37</f>
        <v>2190</v>
      </c>
      <c r="N37" s="6">
        <v>2.13</v>
      </c>
      <c r="O37" s="6">
        <v>0</v>
      </c>
      <c r="P37" s="37">
        <f t="shared" ref="P37:P42" si="37">(Q37+R37+S37)*0.4*0.07</f>
        <v>184.40156658374119</v>
      </c>
      <c r="Q37" s="7">
        <f t="shared" ref="Q37:Q42" si="38">(M37*N37)</f>
        <v>4664.7</v>
      </c>
      <c r="R37" s="7">
        <f t="shared" si="29"/>
        <v>363.37316776119394</v>
      </c>
      <c r="S37" s="7">
        <f t="shared" ref="S37:S42" si="39">(Q37+R37)*30.98%</f>
        <v>1557.6970673724179</v>
      </c>
      <c r="T37" s="38">
        <f t="shared" ref="T37:T42" si="40">O37+P37+(Q37+R37+S37)*0.4</f>
        <v>2818.7096606371861</v>
      </c>
      <c r="U37" s="16">
        <f t="shared" ref="U37:U42" si="41">SUM(Q37,R37,S37)*0.6</f>
        <v>3951.4621410801669</v>
      </c>
      <c r="V37" s="22"/>
      <c r="W37" s="66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</row>
    <row r="38" spans="1:60" s="9" customFormat="1" ht="15" hidden="1" customHeight="1" x14ac:dyDescent="0.25">
      <c r="A38" s="5" t="s">
        <v>30</v>
      </c>
      <c r="B38" s="13" t="s">
        <v>15</v>
      </c>
      <c r="C38" s="45">
        <v>42095</v>
      </c>
      <c r="D38" s="45">
        <v>42360</v>
      </c>
      <c r="E38" s="5">
        <v>2</v>
      </c>
      <c r="F38" s="7">
        <v>284</v>
      </c>
      <c r="G38" s="7">
        <f>E38*F38</f>
        <v>568</v>
      </c>
      <c r="H38" s="5"/>
      <c r="I38" s="18">
        <v>167.5</v>
      </c>
      <c r="J38" s="7">
        <f t="shared" si="33"/>
        <v>0</v>
      </c>
      <c r="K38" s="7">
        <f t="shared" si="34"/>
        <v>2</v>
      </c>
      <c r="L38" s="6">
        <f t="shared" si="35"/>
        <v>1.6955223880597015</v>
      </c>
      <c r="M38" s="8">
        <f t="shared" si="36"/>
        <v>568</v>
      </c>
      <c r="N38" s="6">
        <v>2.13</v>
      </c>
      <c r="O38" s="6">
        <v>0</v>
      </c>
      <c r="P38" s="37">
        <f t="shared" si="37"/>
        <v>47.826525031764831</v>
      </c>
      <c r="Q38" s="7">
        <f t="shared" si="38"/>
        <v>1209.8399999999999</v>
      </c>
      <c r="R38" s="7">
        <f t="shared" si="29"/>
        <v>94.24473026865671</v>
      </c>
      <c r="S38" s="7">
        <f t="shared" si="39"/>
        <v>404.00544943722986</v>
      </c>
      <c r="T38" s="38">
        <f t="shared" si="40"/>
        <v>731.06259691411947</v>
      </c>
      <c r="U38" s="16">
        <f t="shared" si="41"/>
        <v>1024.8541078235319</v>
      </c>
      <c r="V38" s="22"/>
      <c r="W38" s="66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</row>
    <row r="39" spans="1:60" s="9" customFormat="1" ht="17.25" hidden="1" customHeight="1" x14ac:dyDescent="0.25">
      <c r="A39" s="5" t="s">
        <v>37</v>
      </c>
      <c r="B39" s="12" t="s">
        <v>16</v>
      </c>
      <c r="C39" s="45">
        <v>42005</v>
      </c>
      <c r="D39" s="45">
        <v>42360</v>
      </c>
      <c r="E39" s="5">
        <v>30</v>
      </c>
      <c r="F39" s="7">
        <v>402</v>
      </c>
      <c r="G39" s="7">
        <f>E39*F39</f>
        <v>12060</v>
      </c>
      <c r="H39" s="5"/>
      <c r="I39" s="18">
        <v>167.5</v>
      </c>
      <c r="J39" s="7">
        <f t="shared" si="33"/>
        <v>0</v>
      </c>
      <c r="K39" s="7">
        <f t="shared" si="34"/>
        <v>30</v>
      </c>
      <c r="L39" s="6">
        <f t="shared" si="35"/>
        <v>2.4</v>
      </c>
      <c r="M39" s="8">
        <f t="shared" si="36"/>
        <v>12060</v>
      </c>
      <c r="N39" s="6">
        <v>2.13</v>
      </c>
      <c r="O39" s="6">
        <v>0</v>
      </c>
      <c r="P39" s="37">
        <f t="shared" si="37"/>
        <v>1015.4716406392322</v>
      </c>
      <c r="Q39" s="7">
        <f t="shared" si="38"/>
        <v>25687.8</v>
      </c>
      <c r="R39" s="7">
        <f t="shared" si="29"/>
        <v>2001.0412799999997</v>
      </c>
      <c r="S39" s="7">
        <f t="shared" si="39"/>
        <v>8578.0030285440007</v>
      </c>
      <c r="T39" s="38">
        <f t="shared" si="40"/>
        <v>15522.209364056835</v>
      </c>
      <c r="U39" s="16">
        <f t="shared" si="41"/>
        <v>21760.106585126399</v>
      </c>
      <c r="V39" s="22"/>
      <c r="W39" s="66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</row>
    <row r="40" spans="1:60" s="9" customFormat="1" ht="15.75" hidden="1" customHeight="1" x14ac:dyDescent="0.25">
      <c r="A40" s="5" t="s">
        <v>46</v>
      </c>
      <c r="B40" s="13" t="s">
        <v>17</v>
      </c>
      <c r="C40" s="45">
        <v>42095</v>
      </c>
      <c r="D40" s="45">
        <v>42360</v>
      </c>
      <c r="E40" s="5">
        <v>3</v>
      </c>
      <c r="F40" s="7">
        <v>409</v>
      </c>
      <c r="G40" s="7">
        <f>E40*F40</f>
        <v>1227</v>
      </c>
      <c r="H40" s="5"/>
      <c r="I40" s="18">
        <v>167.5</v>
      </c>
      <c r="J40" s="7">
        <f t="shared" si="33"/>
        <v>0</v>
      </c>
      <c r="K40" s="7">
        <f t="shared" si="34"/>
        <v>3</v>
      </c>
      <c r="L40" s="6">
        <f t="shared" si="35"/>
        <v>2.4417910447761195</v>
      </c>
      <c r="M40" s="8">
        <f t="shared" si="36"/>
        <v>1227</v>
      </c>
      <c r="N40" s="6">
        <v>2.13</v>
      </c>
      <c r="O40" s="6">
        <v>0</v>
      </c>
      <c r="P40" s="37">
        <f t="shared" si="37"/>
        <v>103.31539826404128</v>
      </c>
      <c r="Q40" s="7">
        <f t="shared" si="38"/>
        <v>2613.5099999999998</v>
      </c>
      <c r="R40" s="7">
        <f t="shared" si="29"/>
        <v>203.58852823880596</v>
      </c>
      <c r="S40" s="7">
        <f t="shared" si="39"/>
        <v>872.73712404838204</v>
      </c>
      <c r="T40" s="38">
        <f t="shared" si="40"/>
        <v>1579.2496591789165</v>
      </c>
      <c r="U40" s="16">
        <f t="shared" si="41"/>
        <v>2213.9013913723124</v>
      </c>
      <c r="V40" s="22"/>
      <c r="W40" s="66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</row>
    <row r="41" spans="1:60" s="9" customFormat="1" ht="15.75" hidden="1" customHeight="1" x14ac:dyDescent="0.25">
      <c r="A41" s="5" t="s">
        <v>64</v>
      </c>
      <c r="B41" s="12" t="s">
        <v>20</v>
      </c>
      <c r="C41" s="45">
        <v>42095</v>
      </c>
      <c r="D41" s="45">
        <v>42360</v>
      </c>
      <c r="E41" s="5">
        <v>1</v>
      </c>
      <c r="F41" s="7">
        <v>495</v>
      </c>
      <c r="G41" s="7">
        <f>E41*F41</f>
        <v>495</v>
      </c>
      <c r="H41" s="5"/>
      <c r="I41" s="18">
        <v>167.5</v>
      </c>
      <c r="J41" s="7">
        <f t="shared" si="33"/>
        <v>0</v>
      </c>
      <c r="K41" s="7">
        <f t="shared" si="34"/>
        <v>1</v>
      </c>
      <c r="L41" s="6">
        <f t="shared" si="35"/>
        <v>2.955223880597015</v>
      </c>
      <c r="M41" s="8">
        <f t="shared" si="36"/>
        <v>495</v>
      </c>
      <c r="N41" s="6">
        <v>2.13</v>
      </c>
      <c r="O41" s="6">
        <v>0</v>
      </c>
      <c r="P41" s="37">
        <f t="shared" si="37"/>
        <v>41.679806145640121</v>
      </c>
      <c r="Q41" s="7">
        <f t="shared" si="38"/>
        <v>1054.3499999999999</v>
      </c>
      <c r="R41" s="7">
        <f t="shared" si="29"/>
        <v>82.132291343283583</v>
      </c>
      <c r="S41" s="7">
        <f t="shared" si="39"/>
        <v>352.08221385814926</v>
      </c>
      <c r="T41" s="38">
        <f t="shared" si="40"/>
        <v>637.10560822621323</v>
      </c>
      <c r="U41" s="16">
        <f t="shared" si="41"/>
        <v>893.13870312085976</v>
      </c>
      <c r="V41" s="22"/>
      <c r="W41" s="66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</row>
    <row r="42" spans="1:60" s="20" customFormat="1" ht="16.5" hidden="1" customHeight="1" x14ac:dyDescent="0.25">
      <c r="A42" s="39"/>
      <c r="B42" s="40" t="s">
        <v>22</v>
      </c>
      <c r="C42" s="41"/>
      <c r="D42" s="41"/>
      <c r="E42" s="39">
        <f>SUM(E37:E41)</f>
        <v>42</v>
      </c>
      <c r="F42" s="37">
        <f>SUM(F37:F41)</f>
        <v>1955</v>
      </c>
      <c r="G42" s="37">
        <f>SUM(G37:G41)</f>
        <v>16540</v>
      </c>
      <c r="H42" s="39">
        <f>SUM(H37:H39)</f>
        <v>0</v>
      </c>
      <c r="I42" s="42">
        <v>167.5</v>
      </c>
      <c r="J42" s="37">
        <f t="shared" si="33"/>
        <v>0</v>
      </c>
      <c r="K42" s="37">
        <f t="shared" si="34"/>
        <v>42</v>
      </c>
      <c r="L42" s="43">
        <f t="shared" si="35"/>
        <v>2.3511016346837241</v>
      </c>
      <c r="M42" s="38">
        <f t="shared" si="36"/>
        <v>16540</v>
      </c>
      <c r="N42" s="6">
        <v>2.13</v>
      </c>
      <c r="O42" s="43">
        <v>0</v>
      </c>
      <c r="P42" s="37">
        <f t="shared" si="37"/>
        <v>1392.6949366644194</v>
      </c>
      <c r="Q42" s="37">
        <f t="shared" si="38"/>
        <v>35230.199999999997</v>
      </c>
      <c r="R42" s="7">
        <f t="shared" si="29"/>
        <v>2744.3799976119403</v>
      </c>
      <c r="S42" s="37">
        <f t="shared" si="39"/>
        <v>11764.524883260179</v>
      </c>
      <c r="T42" s="38">
        <f t="shared" si="40"/>
        <v>21288.336889013266</v>
      </c>
      <c r="U42" s="44">
        <f t="shared" si="41"/>
        <v>29843.46292852327</v>
      </c>
      <c r="V42" s="22"/>
      <c r="W42" s="66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</row>
    <row r="43" spans="1:60" ht="35.25" hidden="1" customHeight="1" x14ac:dyDescent="0.25">
      <c r="A43" s="19">
        <v>4</v>
      </c>
      <c r="B43" s="74" t="s">
        <v>52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22"/>
      <c r="W43" s="66"/>
      <c r="X43" s="69"/>
      <c r="Y43" s="72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</row>
    <row r="44" spans="1:60" s="9" customFormat="1" ht="17.25" hidden="1" customHeight="1" x14ac:dyDescent="0.25">
      <c r="A44" s="5" t="s">
        <v>56</v>
      </c>
      <c r="B44" s="13" t="s">
        <v>11</v>
      </c>
      <c r="C44" s="45">
        <v>42095</v>
      </c>
      <c r="D44" s="45">
        <v>42360</v>
      </c>
      <c r="E44" s="5">
        <v>4</v>
      </c>
      <c r="F44" s="7">
        <v>386</v>
      </c>
      <c r="G44" s="7">
        <f t="shared" ref="G44:G50" si="42">E44*F44</f>
        <v>1544</v>
      </c>
      <c r="H44" s="5"/>
      <c r="I44" s="18">
        <v>167.5</v>
      </c>
      <c r="J44" s="7">
        <f t="shared" ref="J44:J51" si="43">H44*I44</f>
        <v>0</v>
      </c>
      <c r="K44" s="7">
        <f t="shared" ref="K44:K51" si="44">E44+H44</f>
        <v>4</v>
      </c>
      <c r="L44" s="6">
        <f t="shared" ref="L44:L51" si="45">M44/K44/167.5</f>
        <v>2.3044776119402983</v>
      </c>
      <c r="M44" s="8">
        <f t="shared" ref="M44:M51" si="46">G44+J44</f>
        <v>1544</v>
      </c>
      <c r="N44" s="6">
        <v>2.13</v>
      </c>
      <c r="O44" s="6">
        <v>0</v>
      </c>
      <c r="P44" s="37">
        <f t="shared" ref="P44:P51" si="47">(Q44+R44+S44)*0.4*0.07</f>
        <v>130.00731452296637</v>
      </c>
      <c r="Q44" s="7">
        <f t="shared" ref="Q44:Q51" si="48">(M44*N44)</f>
        <v>3288.72</v>
      </c>
      <c r="R44" s="7">
        <f t="shared" si="29"/>
        <v>256.18637946268649</v>
      </c>
      <c r="S44" s="7">
        <f t="shared" ref="S44:S51" si="49">(Q44+R44)*30.98%</f>
        <v>1098.2119963575403</v>
      </c>
      <c r="T44" s="38">
        <f t="shared" ref="T44:T51" si="50">O44+P44+(Q44+R44+S44)*0.4</f>
        <v>1987.2546648510572</v>
      </c>
      <c r="U44" s="16">
        <f t="shared" ref="U44:U51" si="51">SUM(Q44,R44,S44)*0.6</f>
        <v>2785.8710254921361</v>
      </c>
      <c r="V44" s="22"/>
      <c r="W44" s="66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</row>
    <row r="45" spans="1:60" s="9" customFormat="1" ht="15.75" hidden="1" customHeight="1" x14ac:dyDescent="0.25">
      <c r="A45" s="5" t="s">
        <v>59</v>
      </c>
      <c r="B45" s="13" t="s">
        <v>12</v>
      </c>
      <c r="C45" s="45">
        <v>42095</v>
      </c>
      <c r="D45" s="45">
        <v>42360</v>
      </c>
      <c r="E45" s="5">
        <v>13</v>
      </c>
      <c r="F45" s="7">
        <v>405</v>
      </c>
      <c r="G45" s="7">
        <f t="shared" si="42"/>
        <v>5265</v>
      </c>
      <c r="H45" s="5"/>
      <c r="I45" s="18">
        <v>167.5</v>
      </c>
      <c r="J45" s="7">
        <f t="shared" si="43"/>
        <v>0</v>
      </c>
      <c r="K45" s="7">
        <f t="shared" si="44"/>
        <v>13</v>
      </c>
      <c r="L45" s="6">
        <f t="shared" si="45"/>
        <v>2.4179104477611939</v>
      </c>
      <c r="M45" s="8">
        <f t="shared" si="46"/>
        <v>5265</v>
      </c>
      <c r="N45" s="6">
        <v>2.13</v>
      </c>
      <c r="O45" s="6">
        <v>0</v>
      </c>
      <c r="P45" s="37">
        <f t="shared" si="47"/>
        <v>443.32157445817222</v>
      </c>
      <c r="Q45" s="7">
        <f t="shared" si="48"/>
        <v>11214.449999999999</v>
      </c>
      <c r="R45" s="7">
        <f t="shared" si="29"/>
        <v>873.5889170149253</v>
      </c>
      <c r="S45" s="7">
        <f t="shared" si="49"/>
        <v>3744.874456491224</v>
      </c>
      <c r="T45" s="38">
        <f t="shared" si="50"/>
        <v>6776.4869238606316</v>
      </c>
      <c r="U45" s="16">
        <f t="shared" si="51"/>
        <v>9499.7480241036883</v>
      </c>
      <c r="V45" s="22"/>
      <c r="W45" s="66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</row>
    <row r="46" spans="1:60" s="9" customFormat="1" ht="15.75" hidden="1" customHeight="1" x14ac:dyDescent="0.25">
      <c r="A46" s="5" t="s">
        <v>60</v>
      </c>
      <c r="B46" s="13" t="s">
        <v>13</v>
      </c>
      <c r="C46" s="45">
        <v>42095</v>
      </c>
      <c r="D46" s="45">
        <v>42360</v>
      </c>
      <c r="E46" s="5">
        <v>5</v>
      </c>
      <c r="F46" s="7">
        <v>352</v>
      </c>
      <c r="G46" s="7">
        <f t="shared" si="42"/>
        <v>1760</v>
      </c>
      <c r="H46" s="5"/>
      <c r="I46" s="18">
        <v>167.5</v>
      </c>
      <c r="J46" s="7">
        <f t="shared" si="43"/>
        <v>0</v>
      </c>
      <c r="K46" s="7">
        <f t="shared" si="44"/>
        <v>5</v>
      </c>
      <c r="L46" s="6">
        <f t="shared" si="45"/>
        <v>2.1014925373134328</v>
      </c>
      <c r="M46" s="8">
        <f t="shared" si="46"/>
        <v>1760</v>
      </c>
      <c r="N46" s="6">
        <v>2.13</v>
      </c>
      <c r="O46" s="6">
        <v>0</v>
      </c>
      <c r="P46" s="37">
        <f t="shared" si="47"/>
        <v>148.1948662956093</v>
      </c>
      <c r="Q46" s="7">
        <f t="shared" si="48"/>
        <v>3748.7999999999997</v>
      </c>
      <c r="R46" s="7">
        <f t="shared" si="29"/>
        <v>292.02592477611938</v>
      </c>
      <c r="S46" s="7">
        <f t="shared" si="49"/>
        <v>1251.8478714956418</v>
      </c>
      <c r="T46" s="38">
        <f t="shared" si="50"/>
        <v>2265.2643848043135</v>
      </c>
      <c r="U46" s="16">
        <f t="shared" si="51"/>
        <v>3175.6042777630564</v>
      </c>
      <c r="V46" s="22"/>
      <c r="W46" s="66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</row>
    <row r="47" spans="1:60" s="9" customFormat="1" ht="15.75" hidden="1" customHeight="1" x14ac:dyDescent="0.25">
      <c r="A47" s="5" t="s">
        <v>61</v>
      </c>
      <c r="B47" s="12" t="s">
        <v>16</v>
      </c>
      <c r="C47" s="45">
        <v>42005</v>
      </c>
      <c r="D47" s="45">
        <v>42360</v>
      </c>
      <c r="E47" s="5">
        <v>8</v>
      </c>
      <c r="F47" s="7">
        <v>352</v>
      </c>
      <c r="G47" s="7">
        <f t="shared" si="42"/>
        <v>2816</v>
      </c>
      <c r="H47" s="5"/>
      <c r="I47" s="18">
        <v>167.5</v>
      </c>
      <c r="J47" s="7">
        <f t="shared" si="43"/>
        <v>0</v>
      </c>
      <c r="K47" s="7">
        <f t="shared" si="44"/>
        <v>8</v>
      </c>
      <c r="L47" s="6">
        <f t="shared" si="45"/>
        <v>2.1014925373134328</v>
      </c>
      <c r="M47" s="8">
        <f t="shared" si="46"/>
        <v>2816</v>
      </c>
      <c r="N47" s="6">
        <v>2.13</v>
      </c>
      <c r="O47" s="6">
        <v>0</v>
      </c>
      <c r="P47" s="37">
        <f t="shared" si="47"/>
        <v>237.11178607297492</v>
      </c>
      <c r="Q47" s="7">
        <f t="shared" si="48"/>
        <v>5998.08</v>
      </c>
      <c r="R47" s="7">
        <f t="shared" si="29"/>
        <v>467.24147964179099</v>
      </c>
      <c r="S47" s="7">
        <f t="shared" si="49"/>
        <v>2002.9565943930268</v>
      </c>
      <c r="T47" s="38">
        <f t="shared" si="50"/>
        <v>3624.4230156869021</v>
      </c>
      <c r="U47" s="16">
        <f t="shared" si="51"/>
        <v>5080.9668444208901</v>
      </c>
      <c r="V47" s="22"/>
      <c r="W47" s="66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</row>
    <row r="48" spans="1:60" s="9" customFormat="1" ht="15.75" hidden="1" customHeight="1" x14ac:dyDescent="0.25">
      <c r="A48" s="5" t="s">
        <v>65</v>
      </c>
      <c r="B48" s="12" t="s">
        <v>17</v>
      </c>
      <c r="C48" s="45">
        <v>42095</v>
      </c>
      <c r="D48" s="45">
        <v>42360</v>
      </c>
      <c r="E48" s="5">
        <v>4</v>
      </c>
      <c r="F48" s="7">
        <v>396</v>
      </c>
      <c r="G48" s="7">
        <f t="shared" si="42"/>
        <v>1584</v>
      </c>
      <c r="H48" s="5"/>
      <c r="I48" s="18">
        <v>167.5</v>
      </c>
      <c r="J48" s="7">
        <f t="shared" si="43"/>
        <v>0</v>
      </c>
      <c r="K48" s="7">
        <f t="shared" si="44"/>
        <v>4</v>
      </c>
      <c r="L48" s="6">
        <f t="shared" si="45"/>
        <v>2.3641791044776119</v>
      </c>
      <c r="M48" s="8">
        <f t="shared" si="46"/>
        <v>1584</v>
      </c>
      <c r="N48" s="6">
        <v>2.13</v>
      </c>
      <c r="O48" s="6">
        <v>0</v>
      </c>
      <c r="P48" s="37">
        <f t="shared" si="47"/>
        <v>133.37537966604836</v>
      </c>
      <c r="Q48" s="7">
        <f t="shared" si="48"/>
        <v>3373.9199999999996</v>
      </c>
      <c r="R48" s="7">
        <f t="shared" si="29"/>
        <v>262.82333229850741</v>
      </c>
      <c r="S48" s="7">
        <f t="shared" si="49"/>
        <v>1126.6630843460775</v>
      </c>
      <c r="T48" s="38">
        <f t="shared" si="50"/>
        <v>2038.7379463238819</v>
      </c>
      <c r="U48" s="16">
        <f t="shared" si="51"/>
        <v>2858.0438499867505</v>
      </c>
      <c r="V48" s="22"/>
      <c r="W48" s="66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</row>
    <row r="49" spans="1:60" s="9" customFormat="1" ht="15.75" hidden="1" customHeight="1" x14ac:dyDescent="0.25">
      <c r="A49" s="5" t="s">
        <v>66</v>
      </c>
      <c r="B49" s="12" t="s">
        <v>20</v>
      </c>
      <c r="C49" s="45">
        <v>42095</v>
      </c>
      <c r="D49" s="45">
        <v>42360</v>
      </c>
      <c r="E49" s="5">
        <v>3</v>
      </c>
      <c r="F49" s="7">
        <v>362</v>
      </c>
      <c r="G49" s="7">
        <f t="shared" si="42"/>
        <v>1086</v>
      </c>
      <c r="H49" s="5"/>
      <c r="I49" s="18">
        <v>167.5</v>
      </c>
      <c r="J49" s="7">
        <f t="shared" si="43"/>
        <v>0</v>
      </c>
      <c r="K49" s="7">
        <f t="shared" si="44"/>
        <v>3</v>
      </c>
      <c r="L49" s="6">
        <f t="shared" si="45"/>
        <v>2.1611940298507464</v>
      </c>
      <c r="M49" s="8">
        <f t="shared" si="46"/>
        <v>1086</v>
      </c>
      <c r="N49" s="6">
        <v>2.13</v>
      </c>
      <c r="O49" s="6">
        <v>0</v>
      </c>
      <c r="P49" s="37">
        <f t="shared" si="47"/>
        <v>91.442968634677115</v>
      </c>
      <c r="Q49" s="7">
        <f t="shared" si="48"/>
        <v>2313.1799999999998</v>
      </c>
      <c r="R49" s="7">
        <f t="shared" si="29"/>
        <v>180.1932694925373</v>
      </c>
      <c r="S49" s="7">
        <f t="shared" si="49"/>
        <v>772.44703888878803</v>
      </c>
      <c r="T49" s="38">
        <f t="shared" si="50"/>
        <v>1397.7710919872072</v>
      </c>
      <c r="U49" s="16">
        <f t="shared" si="51"/>
        <v>1959.4921850287949</v>
      </c>
      <c r="V49" s="22"/>
      <c r="W49" s="66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</row>
    <row r="50" spans="1:60" s="9" customFormat="1" ht="15.75" hidden="1" customHeight="1" x14ac:dyDescent="0.25">
      <c r="A50" s="5" t="s">
        <v>68</v>
      </c>
      <c r="B50" s="12" t="s">
        <v>21</v>
      </c>
      <c r="C50" s="45">
        <v>42095</v>
      </c>
      <c r="D50" s="45">
        <v>42360</v>
      </c>
      <c r="E50" s="5">
        <v>1</v>
      </c>
      <c r="F50" s="7">
        <v>210</v>
      </c>
      <c r="G50" s="7">
        <f t="shared" si="42"/>
        <v>210</v>
      </c>
      <c r="H50" s="5"/>
      <c r="I50" s="18">
        <v>167.5</v>
      </c>
      <c r="J50" s="7">
        <f t="shared" si="43"/>
        <v>0</v>
      </c>
      <c r="K50" s="7">
        <f t="shared" si="44"/>
        <v>1</v>
      </c>
      <c r="L50" s="6">
        <f t="shared" si="45"/>
        <v>1.2537313432835822</v>
      </c>
      <c r="M50" s="8">
        <f t="shared" si="46"/>
        <v>210</v>
      </c>
      <c r="N50" s="6">
        <v>2.13</v>
      </c>
      <c r="O50" s="6">
        <v>0</v>
      </c>
      <c r="P50" s="37">
        <f t="shared" si="47"/>
        <v>17.682342001180658</v>
      </c>
      <c r="Q50" s="7">
        <f t="shared" si="48"/>
        <v>447.29999999999995</v>
      </c>
      <c r="R50" s="7">
        <f t="shared" si="29"/>
        <v>34.844002388059707</v>
      </c>
      <c r="S50" s="7">
        <f t="shared" si="49"/>
        <v>149.3682119398209</v>
      </c>
      <c r="T50" s="38">
        <f t="shared" si="50"/>
        <v>270.28722773233289</v>
      </c>
      <c r="U50" s="16">
        <f t="shared" si="51"/>
        <v>378.90732859672829</v>
      </c>
      <c r="V50" s="22"/>
      <c r="W50" s="66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</row>
    <row r="51" spans="1:60" s="20" customFormat="1" ht="16.5" hidden="1" customHeight="1" x14ac:dyDescent="0.25">
      <c r="A51" s="39"/>
      <c r="B51" s="40" t="s">
        <v>22</v>
      </c>
      <c r="C51" s="41"/>
      <c r="D51" s="41"/>
      <c r="E51" s="39">
        <f>SUM(E44:E50)</f>
        <v>38</v>
      </c>
      <c r="F51" s="37">
        <f>SUM(F44:F50)</f>
        <v>2463</v>
      </c>
      <c r="G51" s="37">
        <f>SUM(G44:G50)</f>
        <v>14265</v>
      </c>
      <c r="H51" s="39">
        <f>SUM(H44:H46)</f>
        <v>0</v>
      </c>
      <c r="I51" s="42">
        <v>167.5</v>
      </c>
      <c r="J51" s="37">
        <f t="shared" si="43"/>
        <v>0</v>
      </c>
      <c r="K51" s="37">
        <f t="shared" si="44"/>
        <v>38</v>
      </c>
      <c r="L51" s="43">
        <f t="shared" si="45"/>
        <v>2.2411626080125688</v>
      </c>
      <c r="M51" s="38">
        <f t="shared" si="46"/>
        <v>14265</v>
      </c>
      <c r="N51" s="6">
        <v>2.13</v>
      </c>
      <c r="O51" s="43">
        <v>0</v>
      </c>
      <c r="P51" s="37">
        <f t="shared" si="47"/>
        <v>1201.136231651629</v>
      </c>
      <c r="Q51" s="37">
        <f t="shared" si="48"/>
        <v>30384.449999999997</v>
      </c>
      <c r="R51" s="7">
        <f t="shared" si="29"/>
        <v>2366.9033050746266</v>
      </c>
      <c r="S51" s="37">
        <f t="shared" si="49"/>
        <v>10146.369253912118</v>
      </c>
      <c r="T51" s="38">
        <f t="shared" si="50"/>
        <v>18360.225255246325</v>
      </c>
      <c r="U51" s="44">
        <f t="shared" si="51"/>
        <v>25738.633535392048</v>
      </c>
      <c r="V51" s="22"/>
      <c r="W51" s="66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</row>
    <row r="52" spans="1:60" ht="35.25" hidden="1" customHeight="1" x14ac:dyDescent="0.25">
      <c r="A52" s="19">
        <v>5</v>
      </c>
      <c r="B52" s="74" t="s">
        <v>53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/>
      <c r="V52" s="22"/>
      <c r="W52" s="66"/>
      <c r="X52" s="69"/>
      <c r="Y52" s="72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</row>
    <row r="53" spans="1:60" s="9" customFormat="1" ht="18" hidden="1" customHeight="1" x14ac:dyDescent="0.25">
      <c r="A53" s="5" t="s">
        <v>57</v>
      </c>
      <c r="B53" s="13" t="s">
        <v>11</v>
      </c>
      <c r="C53" s="45">
        <v>42095</v>
      </c>
      <c r="D53" s="45">
        <v>42360</v>
      </c>
      <c r="E53" s="5">
        <v>5</v>
      </c>
      <c r="F53" s="7">
        <v>377</v>
      </c>
      <c r="G53" s="7">
        <f>E53*F53</f>
        <v>1885</v>
      </c>
      <c r="H53" s="5"/>
      <c r="I53" s="18">
        <v>167.5</v>
      </c>
      <c r="J53" s="7">
        <f>H53*I53</f>
        <v>0</v>
      </c>
      <c r="K53" s="7">
        <f>E53+H53</f>
        <v>5</v>
      </c>
      <c r="L53" s="6">
        <f>M53/K53/167.5</f>
        <v>2.2507462686567163</v>
      </c>
      <c r="M53" s="8">
        <f>G53+J53</f>
        <v>1885</v>
      </c>
      <c r="N53" s="6">
        <v>2.13</v>
      </c>
      <c r="O53" s="6">
        <v>0</v>
      </c>
      <c r="P53" s="37">
        <f>(Q53+R53+S53)*0.4*0.07</f>
        <v>158.72006986774065</v>
      </c>
      <c r="Q53" s="7">
        <f>(M53*N53)</f>
        <v>4015.0499999999997</v>
      </c>
      <c r="R53" s="7">
        <f t="shared" si="29"/>
        <v>312.76640238805965</v>
      </c>
      <c r="S53" s="7">
        <f>(Q53+R53)*30.98%</f>
        <v>1340.7575214598207</v>
      </c>
      <c r="T53" s="38">
        <f>O53+P53+(Q53+R53+S53)*0.4</f>
        <v>2426.1496394068927</v>
      </c>
      <c r="U53" s="16">
        <f>SUM(Q53,R53,S53)*0.6</f>
        <v>3401.144354308728</v>
      </c>
      <c r="V53" s="22"/>
      <c r="W53" s="66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</row>
    <row r="54" spans="1:60" s="9" customFormat="1" ht="15.75" hidden="1" customHeight="1" x14ac:dyDescent="0.25">
      <c r="A54" s="5" t="s">
        <v>62</v>
      </c>
      <c r="B54" s="12" t="s">
        <v>16</v>
      </c>
      <c r="C54" s="45">
        <v>42005</v>
      </c>
      <c r="D54" s="45">
        <v>42360</v>
      </c>
      <c r="E54" s="5">
        <v>16</v>
      </c>
      <c r="F54" s="7">
        <v>354</v>
      </c>
      <c r="G54" s="7">
        <f>E54*F54</f>
        <v>5664</v>
      </c>
      <c r="H54" s="5"/>
      <c r="I54" s="18">
        <v>167.5</v>
      </c>
      <c r="J54" s="7">
        <f>H54*I54</f>
        <v>0</v>
      </c>
      <c r="K54" s="7">
        <f>E54+H54</f>
        <v>16</v>
      </c>
      <c r="L54" s="6">
        <f>M54/K54/167.5</f>
        <v>2.1134328358208956</v>
      </c>
      <c r="M54" s="8">
        <f>G54+J54</f>
        <v>5664</v>
      </c>
      <c r="N54" s="6">
        <v>2.13</v>
      </c>
      <c r="O54" s="6">
        <v>0</v>
      </c>
      <c r="P54" s="37">
        <f>(Q54+R54+S54)*0.4*0.07</f>
        <v>476.91802426041556</v>
      </c>
      <c r="Q54" s="7">
        <f>(M54*N54)</f>
        <v>12064.32</v>
      </c>
      <c r="R54" s="7">
        <f t="shared" si="29"/>
        <v>939.79252155223878</v>
      </c>
      <c r="S54" s="7">
        <f>(Q54+R54)*30.98%</f>
        <v>4028.6740591768839</v>
      </c>
      <c r="T54" s="38">
        <f>O54+P54+(Q54+R54+S54)*0.4</f>
        <v>7290.0326565520654</v>
      </c>
      <c r="U54" s="16">
        <f>SUM(Q54,R54,S54)*0.6</f>
        <v>10219.671948437473</v>
      </c>
      <c r="V54" s="22"/>
      <c r="W54" s="66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</row>
    <row r="55" spans="1:60" s="20" customFormat="1" ht="16.5" hidden="1" customHeight="1" x14ac:dyDescent="0.25">
      <c r="A55" s="39"/>
      <c r="B55" s="40" t="s">
        <v>22</v>
      </c>
      <c r="C55" s="41"/>
      <c r="D55" s="41"/>
      <c r="E55" s="39">
        <f>SUM(E53:E54)</f>
        <v>21</v>
      </c>
      <c r="F55" s="37">
        <f>SUM(F53:F54)</f>
        <v>731</v>
      </c>
      <c r="G55" s="37">
        <f>SUM(G53:G54)</f>
        <v>7549</v>
      </c>
      <c r="H55" s="39">
        <f>SUM(H53:H54)</f>
        <v>0</v>
      </c>
      <c r="I55" s="42">
        <v>167.5</v>
      </c>
      <c r="J55" s="37">
        <f>H55*I55</f>
        <v>0</v>
      </c>
      <c r="K55" s="37">
        <f>E55+H55</f>
        <v>21</v>
      </c>
      <c r="L55" s="43">
        <f>M55/K55/167.5</f>
        <v>2.1461265103056149</v>
      </c>
      <c r="M55" s="38">
        <f>G55+J55</f>
        <v>7549</v>
      </c>
      <c r="N55" s="6">
        <v>2.13</v>
      </c>
      <c r="O55" s="43">
        <v>0</v>
      </c>
      <c r="P55" s="37">
        <f>(Q55+R55+S55)*0.4*0.07</f>
        <v>635.63809412815613</v>
      </c>
      <c r="Q55" s="37">
        <f>(M55*N55)</f>
        <v>16079.369999999999</v>
      </c>
      <c r="R55" s="7">
        <f t="shared" si="29"/>
        <v>1252.5589239402984</v>
      </c>
      <c r="S55" s="37">
        <f>(Q55+R55)*30.98%</f>
        <v>5369.431580636704</v>
      </c>
      <c r="T55" s="38">
        <f>O55+P55+(Q55+R55+S55)*0.4</f>
        <v>9716.1822959589572</v>
      </c>
      <c r="U55" s="44">
        <f>SUM(Q55,R55,S55)*0.6</f>
        <v>13620.816302746201</v>
      </c>
      <c r="V55" s="22"/>
      <c r="W55" s="66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</row>
    <row r="56" spans="1:60" ht="21" hidden="1" customHeight="1" x14ac:dyDescent="0.25">
      <c r="A56" s="19">
        <v>6</v>
      </c>
      <c r="B56" s="74" t="s">
        <v>54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  <c r="V56" s="22"/>
      <c r="W56" s="66"/>
      <c r="X56" s="69"/>
      <c r="Y56" s="72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1:60" s="9" customFormat="1" ht="18" hidden="1" customHeight="1" x14ac:dyDescent="0.25">
      <c r="A57" s="5" t="s">
        <v>58</v>
      </c>
      <c r="B57" s="12" t="s">
        <v>16</v>
      </c>
      <c r="C57" s="45">
        <v>42005</v>
      </c>
      <c r="D57" s="45">
        <v>42360</v>
      </c>
      <c r="E57" s="5">
        <v>8</v>
      </c>
      <c r="F57" s="7">
        <v>342</v>
      </c>
      <c r="G57" s="7">
        <f>E57*F57</f>
        <v>2736</v>
      </c>
      <c r="H57" s="5"/>
      <c r="I57" s="18">
        <v>167.5</v>
      </c>
      <c r="J57" s="7">
        <f>H57*I57</f>
        <v>0</v>
      </c>
      <c r="K57" s="7">
        <f>E57+H57</f>
        <v>8</v>
      </c>
      <c r="L57" s="6">
        <f>M57/K57/167.5</f>
        <v>2.0417910447761196</v>
      </c>
      <c r="M57" s="8">
        <f>G57+J57</f>
        <v>2736</v>
      </c>
      <c r="N57" s="6">
        <v>2.13</v>
      </c>
      <c r="O57" s="6">
        <v>0</v>
      </c>
      <c r="P57" s="37">
        <f>(Q57+R57+S57)*0.4*0.07</f>
        <v>230.37565578681085</v>
      </c>
      <c r="Q57" s="7">
        <f>(M57*N57)</f>
        <v>5827.6799999999994</v>
      </c>
      <c r="R57" s="7">
        <f t="shared" si="29"/>
        <v>453.96757397014926</v>
      </c>
      <c r="S57" s="7">
        <f>(Q57+R57)*30.98%</f>
        <v>1946.0544184159523</v>
      </c>
      <c r="T57" s="38">
        <f>O57+P57+(Q57+R57+S57)*0.4</f>
        <v>3521.4564527412513</v>
      </c>
      <c r="U57" s="16">
        <f>SUM(Q57,R57,S57)*0.6</f>
        <v>4936.6211954316605</v>
      </c>
      <c r="V57" s="22"/>
      <c r="W57" s="66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</row>
    <row r="58" spans="1:60" s="20" customFormat="1" ht="16.5" hidden="1" customHeight="1" x14ac:dyDescent="0.25">
      <c r="A58" s="39"/>
      <c r="B58" s="40" t="s">
        <v>22</v>
      </c>
      <c r="C58" s="41"/>
      <c r="D58" s="41"/>
      <c r="E58" s="39">
        <f>SUM(E57:E57)</f>
        <v>8</v>
      </c>
      <c r="F58" s="37">
        <f>(G58/E58)</f>
        <v>342</v>
      </c>
      <c r="G58" s="37">
        <f>SUM(G57:G57)</f>
        <v>2736</v>
      </c>
      <c r="H58" s="39">
        <f>SUM(H57:H57)</f>
        <v>0</v>
      </c>
      <c r="I58" s="42">
        <v>167.5</v>
      </c>
      <c r="J58" s="37">
        <f>H58*I58</f>
        <v>0</v>
      </c>
      <c r="K58" s="37">
        <f>E58+H58</f>
        <v>8</v>
      </c>
      <c r="L58" s="43">
        <f>M58/K58/167.5</f>
        <v>2.0417910447761196</v>
      </c>
      <c r="M58" s="38">
        <f>G58+J58</f>
        <v>2736</v>
      </c>
      <c r="N58" s="6">
        <v>2.13</v>
      </c>
      <c r="O58" s="43">
        <v>0</v>
      </c>
      <c r="P58" s="37">
        <f>(Q58+R58+S58)*0.4*0.07</f>
        <v>230.37565578681085</v>
      </c>
      <c r="Q58" s="37">
        <f>(M58*N58)</f>
        <v>5827.6799999999994</v>
      </c>
      <c r="R58" s="7">
        <f t="shared" si="29"/>
        <v>453.96757397014926</v>
      </c>
      <c r="S58" s="37">
        <f>(Q58+R58)*30.98%</f>
        <v>1946.0544184159523</v>
      </c>
      <c r="T58" s="38">
        <f>O58+P58+(Q58+R58+S58)*0.4</f>
        <v>3521.4564527412513</v>
      </c>
      <c r="U58" s="44">
        <f>SUM(Q58,R58,S58)*0.6</f>
        <v>4936.6211954316605</v>
      </c>
      <c r="V58" s="22"/>
      <c r="W58" s="66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</row>
    <row r="59" spans="1:60" s="17" customFormat="1" ht="18.75" hidden="1" customHeight="1" x14ac:dyDescent="0.25">
      <c r="A59" s="26"/>
      <c r="B59" s="27" t="s">
        <v>38</v>
      </c>
      <c r="C59" s="26"/>
      <c r="D59" s="26"/>
      <c r="E59" s="28">
        <f>SUM(E26+E35+E58+E42+E51+E55)</f>
        <v>193</v>
      </c>
      <c r="F59" s="29">
        <f>SUM(F26+F35+F58+F42+F51+F55)</f>
        <v>8149</v>
      </c>
      <c r="G59" s="29">
        <f>SUM(G26+G35+G58+G42+G51+G55)</f>
        <v>69699</v>
      </c>
      <c r="H59" s="28">
        <f>SUM(H26+H35+H58)</f>
        <v>0</v>
      </c>
      <c r="I59" s="30">
        <v>167.5</v>
      </c>
      <c r="J59" s="29">
        <f>H59*I59</f>
        <v>0</v>
      </c>
      <c r="K59" s="29">
        <f>E59+H59</f>
        <v>193</v>
      </c>
      <c r="L59" s="31">
        <f>M59/K59/167.5</f>
        <v>2.1560281494083986</v>
      </c>
      <c r="M59" s="32">
        <f>G59+J59</f>
        <v>69699</v>
      </c>
      <c r="N59" s="6">
        <v>2.13</v>
      </c>
      <c r="O59" s="31">
        <v>0</v>
      </c>
      <c r="P59" s="29">
        <f t="shared" ref="P59:U59" si="52">SUM(P26+P35+P58+P42+P51+P55)</f>
        <v>6023.4346565651649</v>
      </c>
      <c r="Q59" s="29">
        <f t="shared" si="52"/>
        <v>152371.34999999998</v>
      </c>
      <c r="R59" s="7">
        <f t="shared" si="29"/>
        <v>11564.724392597014</v>
      </c>
      <c r="S59" s="29">
        <f t="shared" si="52"/>
        <v>50881.815560824114</v>
      </c>
      <c r="T59" s="29">
        <f t="shared" si="52"/>
        <v>92072.501178924649</v>
      </c>
      <c r="U59" s="29">
        <f t="shared" si="52"/>
        <v>129073.59978353923</v>
      </c>
      <c r="V59" s="22"/>
      <c r="W59" s="66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5.75" hidden="1" customHeight="1" x14ac:dyDescent="0.25"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</row>
    <row r="61" spans="1:60" ht="15.75" hidden="1" customHeight="1" x14ac:dyDescent="0.25">
      <c r="B61" s="46"/>
      <c r="C61" s="47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</row>
    <row r="62" spans="1:60" ht="15.75" hidden="1" customHeight="1" x14ac:dyDescent="0.25">
      <c r="A62" s="48"/>
      <c r="B62" s="49"/>
      <c r="C62" s="50"/>
      <c r="D62" s="50" t="s">
        <v>74</v>
      </c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</row>
    <row r="63" spans="1:60" ht="15.75" hidden="1" customHeight="1" x14ac:dyDescent="0.25">
      <c r="A63" s="4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</row>
    <row r="64" spans="1:60" ht="15.75" hidden="1" customHeight="1" x14ac:dyDescent="0.25">
      <c r="A64" s="48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</row>
    <row r="65" spans="1:60" ht="15.75" hidden="1" customHeight="1" x14ac:dyDescent="0.25">
      <c r="A65" s="48"/>
      <c r="B65" s="49"/>
      <c r="C65" s="48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</row>
    <row r="66" spans="1:60" ht="15.75" hidden="1" customHeight="1" x14ac:dyDescent="0.25"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</row>
    <row r="67" spans="1:60" ht="15.75" hidden="1" customHeight="1" x14ac:dyDescent="0.25"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</row>
    <row r="68" spans="1:60" ht="15.75" hidden="1" customHeight="1" x14ac:dyDescent="0.25"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</row>
    <row r="69" spans="1:60" ht="15.75" hidden="1" customHeight="1" x14ac:dyDescent="0.25"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</row>
    <row r="70" spans="1:60" ht="15.75" hidden="1" customHeight="1" x14ac:dyDescent="0.25"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</row>
    <row r="71" spans="1:60" ht="15.75" hidden="1" customHeight="1" x14ac:dyDescent="0.25"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</row>
    <row r="72" spans="1:60" ht="15.75" hidden="1" customHeight="1" x14ac:dyDescent="0.25"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</row>
    <row r="73" spans="1:60" ht="15.75" hidden="1" customHeight="1" x14ac:dyDescent="0.25"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</row>
    <row r="74" spans="1:60" ht="15.75" hidden="1" customHeight="1" x14ac:dyDescent="0.25"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</row>
    <row r="75" spans="1:60" ht="15.75" hidden="1" customHeight="1" x14ac:dyDescent="0.25"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</row>
    <row r="76" spans="1:60" ht="15.75" hidden="1" customHeight="1" x14ac:dyDescent="0.25"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</row>
    <row r="77" spans="1:60" ht="15.75" hidden="1" customHeight="1" x14ac:dyDescent="0.25"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</row>
    <row r="78" spans="1:60" ht="15.75" hidden="1" customHeight="1" x14ac:dyDescent="0.25"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</row>
    <row r="79" spans="1:60" ht="15.75" hidden="1" customHeight="1" x14ac:dyDescent="0.25"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</row>
    <row r="80" spans="1:60" ht="15.75" hidden="1" customHeight="1" x14ac:dyDescent="0.25"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</row>
    <row r="81" spans="23:60" ht="15.75" hidden="1" customHeight="1" x14ac:dyDescent="0.25"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</row>
    <row r="82" spans="23:60" ht="15.75" hidden="1" customHeight="1" x14ac:dyDescent="0.25"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</row>
    <row r="83" spans="23:60" ht="15.75" hidden="1" customHeight="1" x14ac:dyDescent="0.25"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</row>
    <row r="84" spans="23:60" ht="15.75" hidden="1" customHeight="1" x14ac:dyDescent="0.25"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</row>
    <row r="85" spans="23:60" ht="15.75" hidden="1" customHeight="1" x14ac:dyDescent="0.25"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</row>
    <row r="86" spans="23:60" ht="15.75" hidden="1" customHeight="1" x14ac:dyDescent="0.25"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</row>
    <row r="87" spans="23:60" ht="15.75" hidden="1" customHeight="1" x14ac:dyDescent="0.25"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</row>
    <row r="88" spans="23:60" ht="15.75" hidden="1" customHeight="1" x14ac:dyDescent="0.25"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</row>
    <row r="89" spans="23:60" ht="15.75" hidden="1" customHeight="1" x14ac:dyDescent="0.25"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</row>
    <row r="90" spans="23:60" ht="15.75" hidden="1" customHeight="1" x14ac:dyDescent="0.25"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</row>
    <row r="91" spans="23:60" ht="15.75" hidden="1" customHeight="1" x14ac:dyDescent="0.25"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</row>
    <row r="92" spans="23:60" ht="15.75" hidden="1" customHeight="1" x14ac:dyDescent="0.25"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</row>
    <row r="93" spans="23:60" ht="15.75" hidden="1" customHeight="1" x14ac:dyDescent="0.25"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</row>
    <row r="94" spans="23:60" ht="15.75" hidden="1" customHeight="1" x14ac:dyDescent="0.25"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</row>
    <row r="95" spans="23:60" ht="15.75" hidden="1" customHeight="1" x14ac:dyDescent="0.25"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</row>
    <row r="96" spans="23:60" ht="15.75" hidden="1" customHeight="1" x14ac:dyDescent="0.25"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</row>
    <row r="97" spans="23:60" ht="15.75" hidden="1" customHeight="1" x14ac:dyDescent="0.25"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</row>
    <row r="98" spans="23:60" ht="15.75" hidden="1" customHeight="1" x14ac:dyDescent="0.25"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</row>
    <row r="99" spans="23:60" ht="15.75" hidden="1" customHeight="1" x14ac:dyDescent="0.25"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</row>
    <row r="100" spans="23:60" ht="15.75" hidden="1" customHeight="1" x14ac:dyDescent="0.25"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</row>
    <row r="101" spans="23:60" ht="15.75" hidden="1" customHeight="1" x14ac:dyDescent="0.25"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</row>
    <row r="102" spans="23:60" ht="15.75" hidden="1" customHeight="1" x14ac:dyDescent="0.25"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</row>
    <row r="103" spans="23:60" ht="15.75" hidden="1" customHeight="1" x14ac:dyDescent="0.25"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</row>
    <row r="104" spans="23:60" ht="15.75" hidden="1" customHeight="1" x14ac:dyDescent="0.25"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</row>
    <row r="105" spans="23:60" ht="15.75" hidden="1" customHeight="1" x14ac:dyDescent="0.25"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</row>
    <row r="106" spans="23:60" ht="15.75" hidden="1" customHeight="1" x14ac:dyDescent="0.25"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</row>
    <row r="107" spans="23:60" ht="15.75" hidden="1" customHeight="1" x14ac:dyDescent="0.25"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</row>
    <row r="108" spans="23:60" ht="15.75" hidden="1" customHeight="1" x14ac:dyDescent="0.25"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</row>
    <row r="109" spans="23:60" ht="15.75" hidden="1" customHeight="1" x14ac:dyDescent="0.25"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</row>
    <row r="110" spans="23:60" ht="15.75" hidden="1" customHeight="1" x14ac:dyDescent="0.25"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</row>
    <row r="111" spans="23:60" ht="15.75" hidden="1" customHeight="1" x14ac:dyDescent="0.25"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</row>
    <row r="112" spans="23:60" ht="15.75" hidden="1" customHeight="1" x14ac:dyDescent="0.25"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</row>
    <row r="113" spans="23:60" ht="15.75" hidden="1" customHeight="1" x14ac:dyDescent="0.25"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</row>
    <row r="114" spans="23:60" ht="15.75" hidden="1" customHeight="1" x14ac:dyDescent="0.25"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</row>
    <row r="115" spans="23:60" ht="15.75" hidden="1" customHeight="1" x14ac:dyDescent="0.25"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</row>
    <row r="116" spans="23:60" ht="15.75" hidden="1" customHeight="1" x14ac:dyDescent="0.25"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</row>
    <row r="117" spans="23:60" ht="15.75" hidden="1" customHeight="1" x14ac:dyDescent="0.25"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</row>
    <row r="118" spans="23:60" ht="15.75" hidden="1" customHeight="1" x14ac:dyDescent="0.25"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</row>
    <row r="119" spans="23:60" ht="15.75" hidden="1" customHeight="1" x14ac:dyDescent="0.25"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</row>
    <row r="120" spans="23:60" ht="15.75" hidden="1" customHeight="1" x14ac:dyDescent="0.25"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</row>
    <row r="121" spans="23:60" ht="15.75" hidden="1" customHeight="1" x14ac:dyDescent="0.25"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</row>
    <row r="122" spans="23:60" ht="15.75" hidden="1" customHeight="1" x14ac:dyDescent="0.25"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</row>
    <row r="123" spans="23:60" ht="15.75" hidden="1" customHeight="1" x14ac:dyDescent="0.25"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</row>
    <row r="124" spans="23:60" ht="15.75" hidden="1" customHeight="1" x14ac:dyDescent="0.25"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</row>
    <row r="125" spans="23:60" ht="15.75" hidden="1" customHeight="1" x14ac:dyDescent="0.25"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</row>
    <row r="126" spans="23:60" ht="15.75" hidden="1" customHeight="1" x14ac:dyDescent="0.25"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</row>
    <row r="127" spans="23:60" ht="15.75" hidden="1" customHeight="1" x14ac:dyDescent="0.25"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</row>
    <row r="128" spans="23:60" ht="15.75" hidden="1" customHeight="1" x14ac:dyDescent="0.25"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</row>
    <row r="129" spans="23:60" ht="15.75" hidden="1" customHeight="1" x14ac:dyDescent="0.25"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</row>
    <row r="130" spans="23:60" ht="15.75" hidden="1" customHeight="1" x14ac:dyDescent="0.25"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</row>
    <row r="131" spans="23:60" ht="15.75" hidden="1" customHeight="1" x14ac:dyDescent="0.25"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</row>
    <row r="132" spans="23:60" ht="15.75" hidden="1" customHeight="1" x14ac:dyDescent="0.25"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</row>
    <row r="133" spans="23:60" ht="15.75" hidden="1" customHeight="1" x14ac:dyDescent="0.25"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</row>
    <row r="134" spans="23:60" ht="15.75" hidden="1" customHeight="1" x14ac:dyDescent="0.25"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</row>
    <row r="135" spans="23:60" ht="15.75" hidden="1" customHeight="1" x14ac:dyDescent="0.25"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</row>
    <row r="136" spans="23:60" ht="15.75" hidden="1" customHeight="1" x14ac:dyDescent="0.25"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</row>
    <row r="137" spans="23:60" ht="15.75" hidden="1" customHeight="1" x14ac:dyDescent="0.25"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</row>
    <row r="138" spans="23:60" ht="15.75" hidden="1" customHeight="1" x14ac:dyDescent="0.25"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</row>
    <row r="139" spans="23:60" ht="15.75" hidden="1" customHeight="1" x14ac:dyDescent="0.25"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</row>
    <row r="140" spans="23:60" ht="15.75" hidden="1" customHeight="1" x14ac:dyDescent="0.25"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</row>
    <row r="141" spans="23:60" ht="15.75" hidden="1" customHeight="1" x14ac:dyDescent="0.25"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</row>
    <row r="142" spans="23:60" ht="15.75" hidden="1" customHeight="1" x14ac:dyDescent="0.25"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</row>
    <row r="143" spans="23:60" ht="15.75" hidden="1" customHeight="1" x14ac:dyDescent="0.25"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</row>
    <row r="144" spans="23:60" ht="15.75" hidden="1" customHeight="1" x14ac:dyDescent="0.25"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</row>
    <row r="145" spans="23:60" ht="15.75" hidden="1" customHeight="1" x14ac:dyDescent="0.25"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</row>
    <row r="146" spans="23:60" ht="15.75" hidden="1" customHeight="1" x14ac:dyDescent="0.25"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</row>
    <row r="147" spans="23:60" ht="15.75" hidden="1" customHeight="1" x14ac:dyDescent="0.25"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</row>
    <row r="148" spans="23:60" ht="15.75" hidden="1" customHeight="1" x14ac:dyDescent="0.25"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</row>
    <row r="149" spans="23:60" ht="15.75" hidden="1" customHeight="1" x14ac:dyDescent="0.25"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</row>
    <row r="150" spans="23:60" ht="15.75" hidden="1" customHeight="1" x14ac:dyDescent="0.25"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</row>
    <row r="151" spans="23:60" ht="15.75" hidden="1" customHeight="1" x14ac:dyDescent="0.25"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</row>
    <row r="152" spans="23:60" ht="15.75" hidden="1" customHeight="1" x14ac:dyDescent="0.25"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</row>
    <row r="153" spans="23:60" ht="15.75" hidden="1" customHeight="1" x14ac:dyDescent="0.25"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</row>
    <row r="154" spans="23:60" ht="15.75" hidden="1" customHeight="1" x14ac:dyDescent="0.25"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</row>
    <row r="155" spans="23:60" ht="15.75" hidden="1" customHeight="1" x14ac:dyDescent="0.25"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</row>
    <row r="156" spans="23:60" ht="15.75" hidden="1" customHeight="1" x14ac:dyDescent="0.25"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</row>
    <row r="157" spans="23:60" ht="15.75" hidden="1" customHeight="1" x14ac:dyDescent="0.25"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</row>
    <row r="158" spans="23:60" ht="15.75" hidden="1" customHeight="1" x14ac:dyDescent="0.25"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</row>
    <row r="159" spans="23:60" ht="15.75" hidden="1" customHeight="1" x14ac:dyDescent="0.25"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</row>
    <row r="160" spans="23:60" ht="15.75" hidden="1" customHeight="1" x14ac:dyDescent="0.25"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</row>
    <row r="161" spans="23:60" ht="15.75" hidden="1" customHeight="1" x14ac:dyDescent="0.25"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</row>
    <row r="162" spans="23:60" ht="15.75" hidden="1" customHeight="1" x14ac:dyDescent="0.25"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</row>
    <row r="163" spans="23:60" ht="15.75" hidden="1" customHeight="1" x14ac:dyDescent="0.25"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</row>
    <row r="164" spans="23:60" ht="15.75" hidden="1" customHeight="1" x14ac:dyDescent="0.25"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</row>
    <row r="165" spans="23:60" ht="15.75" hidden="1" customHeight="1" x14ac:dyDescent="0.25"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</row>
    <row r="166" spans="23:60" ht="15.75" hidden="1" customHeight="1" x14ac:dyDescent="0.25"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</row>
    <row r="167" spans="23:60" ht="15.75" hidden="1" customHeight="1" x14ac:dyDescent="0.25"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</row>
    <row r="168" spans="23:60" ht="15.75" hidden="1" customHeight="1" x14ac:dyDescent="0.25"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</row>
    <row r="169" spans="23:60" ht="15.75" hidden="1" customHeight="1" x14ac:dyDescent="0.25"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</row>
    <row r="170" spans="23:60" ht="15.75" hidden="1" customHeight="1" x14ac:dyDescent="0.25"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</row>
    <row r="171" spans="23:60" ht="15.75" hidden="1" customHeight="1" x14ac:dyDescent="0.25"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</row>
    <row r="172" spans="23:60" ht="15.75" hidden="1" customHeight="1" x14ac:dyDescent="0.25"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</row>
    <row r="173" spans="23:60" ht="15.75" hidden="1" customHeight="1" x14ac:dyDescent="0.25"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</row>
    <row r="174" spans="23:60" ht="15.75" hidden="1" customHeight="1" x14ac:dyDescent="0.25"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</row>
    <row r="175" spans="23:60" ht="15.75" hidden="1" customHeight="1" x14ac:dyDescent="0.25"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</row>
    <row r="176" spans="23:60" ht="15.75" hidden="1" customHeight="1" x14ac:dyDescent="0.25"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</row>
    <row r="177" spans="23:60" ht="15.75" hidden="1" customHeight="1" x14ac:dyDescent="0.25"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</row>
    <row r="178" spans="23:60" ht="15.75" hidden="1" customHeight="1" x14ac:dyDescent="0.25"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</row>
    <row r="179" spans="23:60" ht="15.75" hidden="1" customHeight="1" x14ac:dyDescent="0.25"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</row>
    <row r="180" spans="23:60" ht="15.75" hidden="1" customHeight="1" x14ac:dyDescent="0.25"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</row>
    <row r="181" spans="23:60" ht="15.75" hidden="1" customHeight="1" x14ac:dyDescent="0.25"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</row>
    <row r="182" spans="23:60" ht="15.75" hidden="1" customHeight="1" x14ac:dyDescent="0.25"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</row>
    <row r="183" spans="23:60" ht="15.75" hidden="1" customHeight="1" x14ac:dyDescent="0.25"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</row>
    <row r="184" spans="23:60" ht="15.75" hidden="1" customHeight="1" x14ac:dyDescent="0.25"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</row>
    <row r="185" spans="23:60" ht="15.75" hidden="1" customHeight="1" x14ac:dyDescent="0.25"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</row>
    <row r="186" spans="23:60" ht="15.75" hidden="1" customHeight="1" x14ac:dyDescent="0.25"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</row>
    <row r="187" spans="23:60" ht="15.75" hidden="1" customHeight="1" x14ac:dyDescent="0.25"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</row>
    <row r="188" spans="23:60" ht="15.75" hidden="1" customHeight="1" x14ac:dyDescent="0.25"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</row>
    <row r="189" spans="23:60" ht="15.75" hidden="1" customHeight="1" x14ac:dyDescent="0.25"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</row>
    <row r="190" spans="23:60" ht="15.75" hidden="1" customHeight="1" x14ac:dyDescent="0.25"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</row>
    <row r="191" spans="23:60" ht="15.75" hidden="1" customHeight="1" x14ac:dyDescent="0.25"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</row>
    <row r="192" spans="23:60" ht="15.75" hidden="1" customHeight="1" x14ac:dyDescent="0.25"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</row>
    <row r="193" spans="23:60" ht="15.75" hidden="1" customHeight="1" x14ac:dyDescent="0.25"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</row>
    <row r="194" spans="23:60" ht="15.75" hidden="1" customHeight="1" x14ac:dyDescent="0.25"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</row>
    <row r="195" spans="23:60" ht="15.75" hidden="1" customHeight="1" x14ac:dyDescent="0.25"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</row>
    <row r="196" spans="23:60" ht="15.75" hidden="1" customHeight="1" x14ac:dyDescent="0.25"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</row>
    <row r="197" spans="23:60" ht="15.75" hidden="1" customHeight="1" x14ac:dyDescent="0.25"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</row>
    <row r="198" spans="23:60" ht="15.75" hidden="1" customHeight="1" x14ac:dyDescent="0.25"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</row>
    <row r="199" spans="23:60" ht="15.75" hidden="1" customHeight="1" x14ac:dyDescent="0.25"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</row>
    <row r="200" spans="23:60" ht="15.75" hidden="1" customHeight="1" x14ac:dyDescent="0.25"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</row>
    <row r="201" spans="23:60" ht="15.75" hidden="1" customHeight="1" x14ac:dyDescent="0.25"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</row>
    <row r="202" spans="23:60" ht="15.75" hidden="1" customHeight="1" x14ac:dyDescent="0.25"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</row>
    <row r="203" spans="23:60" ht="15.75" hidden="1" customHeight="1" x14ac:dyDescent="0.25"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</row>
    <row r="204" spans="23:60" ht="15.75" hidden="1" customHeight="1" x14ac:dyDescent="0.25"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</row>
    <row r="205" spans="23:60" ht="15.75" hidden="1" customHeight="1" x14ac:dyDescent="0.25"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</row>
    <row r="206" spans="23:60" ht="15.75" hidden="1" customHeight="1" x14ac:dyDescent="0.25"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</row>
    <row r="207" spans="23:60" ht="15.75" hidden="1" customHeight="1" x14ac:dyDescent="0.25"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</row>
    <row r="208" spans="23:60" ht="15.75" hidden="1" customHeight="1" x14ac:dyDescent="0.25"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</row>
    <row r="209" spans="23:60" ht="15.75" hidden="1" customHeight="1" x14ac:dyDescent="0.25"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</row>
    <row r="210" spans="23:60" ht="15.75" hidden="1" customHeight="1" x14ac:dyDescent="0.25"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</row>
    <row r="211" spans="23:60" ht="15.75" hidden="1" customHeight="1" x14ac:dyDescent="0.25"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</row>
    <row r="212" spans="23:60" ht="15.75" hidden="1" customHeight="1" x14ac:dyDescent="0.25"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</row>
    <row r="213" spans="23:60" ht="15.75" hidden="1" customHeight="1" x14ac:dyDescent="0.25"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</row>
    <row r="214" spans="23:60" ht="15.75" hidden="1" customHeight="1" x14ac:dyDescent="0.25"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</row>
    <row r="215" spans="23:60" ht="15.75" hidden="1" customHeight="1" x14ac:dyDescent="0.25"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</row>
    <row r="216" spans="23:60" ht="15.75" hidden="1" customHeight="1" x14ac:dyDescent="0.25"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</row>
    <row r="217" spans="23:60" ht="15.75" hidden="1" customHeight="1" x14ac:dyDescent="0.25"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</row>
    <row r="218" spans="23:60" ht="15.75" hidden="1" customHeight="1" x14ac:dyDescent="0.25"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</row>
    <row r="219" spans="23:60" ht="15.75" hidden="1" customHeight="1" x14ac:dyDescent="0.25"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</row>
    <row r="220" spans="23:60" ht="15.75" hidden="1" customHeight="1" x14ac:dyDescent="0.25"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</row>
    <row r="221" spans="23:60" ht="15.75" hidden="1" customHeight="1" x14ac:dyDescent="0.25"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</row>
    <row r="222" spans="23:60" ht="15.75" hidden="1" customHeight="1" x14ac:dyDescent="0.25"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</row>
    <row r="223" spans="23:60" ht="15.75" hidden="1" customHeight="1" x14ac:dyDescent="0.25"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</row>
    <row r="224" spans="23:60" ht="15.75" hidden="1" customHeight="1" x14ac:dyDescent="0.25"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</row>
    <row r="225" spans="23:60" ht="15.75" hidden="1" customHeight="1" x14ac:dyDescent="0.25"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</row>
    <row r="226" spans="23:60" ht="15.75" hidden="1" customHeight="1" x14ac:dyDescent="0.25"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</row>
    <row r="227" spans="23:60" ht="15.75" hidden="1" customHeight="1" x14ac:dyDescent="0.25"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</row>
    <row r="228" spans="23:60" ht="15.75" hidden="1" customHeight="1" x14ac:dyDescent="0.25"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</row>
    <row r="229" spans="23:60" ht="15.75" hidden="1" customHeight="1" x14ac:dyDescent="0.25"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</row>
    <row r="230" spans="23:60" ht="15.75" hidden="1" customHeight="1" x14ac:dyDescent="0.25"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</row>
    <row r="231" spans="23:60" ht="15.75" hidden="1" customHeight="1" x14ac:dyDescent="0.25"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</row>
    <row r="232" spans="23:60" ht="15.75" hidden="1" customHeight="1" x14ac:dyDescent="0.25"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</row>
    <row r="233" spans="23:60" ht="15.75" hidden="1" customHeight="1" x14ac:dyDescent="0.25"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</row>
    <row r="234" spans="23:60" ht="15.75" hidden="1" customHeight="1" x14ac:dyDescent="0.25"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</row>
    <row r="235" spans="23:60" ht="15.75" hidden="1" customHeight="1" x14ac:dyDescent="0.25"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</row>
    <row r="236" spans="23:60" ht="15.75" hidden="1" customHeight="1" x14ac:dyDescent="0.25"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</row>
    <row r="237" spans="23:60" ht="15.75" hidden="1" customHeight="1" x14ac:dyDescent="0.25"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</row>
    <row r="238" spans="23:60" ht="15.75" hidden="1" customHeight="1" x14ac:dyDescent="0.25"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</row>
    <row r="239" spans="23:60" ht="15.75" hidden="1" customHeight="1" x14ac:dyDescent="0.25"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</row>
    <row r="240" spans="23:60" ht="15.75" hidden="1" customHeight="1" x14ac:dyDescent="0.25"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</row>
    <row r="241" spans="2:60" ht="15.75" hidden="1" customHeight="1" x14ac:dyDescent="0.25"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</row>
    <row r="242" spans="2:60" ht="15.75" hidden="1" customHeight="1" x14ac:dyDescent="0.25"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</row>
    <row r="243" spans="2:60" ht="15.75" hidden="1" customHeight="1" x14ac:dyDescent="0.25"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</row>
    <row r="244" spans="2:60" ht="15.75" hidden="1" customHeight="1" x14ac:dyDescent="0.25"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</row>
    <row r="245" spans="2:60" ht="15.75" hidden="1" customHeight="1" x14ac:dyDescent="0.25"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</row>
    <row r="246" spans="2:60" ht="15.75" hidden="1" customHeight="1" x14ac:dyDescent="0.25"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</row>
    <row r="247" spans="2:60" x14ac:dyDescent="0.25"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63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</row>
    <row r="248" spans="2:60" x14ac:dyDescent="0.25"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</row>
    <row r="249" spans="2:60" x14ac:dyDescent="0.25">
      <c r="F249" s="53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</row>
    <row r="250" spans="2:60" x14ac:dyDescent="0.25"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</row>
    <row r="251" spans="2:60" x14ac:dyDescent="0.25">
      <c r="D251" s="47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</row>
    <row r="252" spans="2:60" x14ac:dyDescent="0.25"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</row>
    <row r="253" spans="2:60" x14ac:dyDescent="0.25"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</row>
    <row r="254" spans="2:60" x14ac:dyDescent="0.25"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</row>
    <row r="255" spans="2:60" x14ac:dyDescent="0.25"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</row>
    <row r="256" spans="2:60" x14ac:dyDescent="0.25">
      <c r="B256" s="46"/>
      <c r="U256" s="64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</row>
    <row r="257" spans="23:60" x14ac:dyDescent="0.25"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</row>
    <row r="258" spans="23:60" x14ac:dyDescent="0.25"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</row>
    <row r="259" spans="23:60" x14ac:dyDescent="0.25"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</row>
    <row r="260" spans="23:60" x14ac:dyDescent="0.25"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</row>
    <row r="261" spans="23:60" x14ac:dyDescent="0.25"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</row>
    <row r="262" spans="23:60" x14ac:dyDescent="0.25"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</row>
    <row r="263" spans="23:60" x14ac:dyDescent="0.25"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</row>
    <row r="264" spans="23:60" x14ac:dyDescent="0.25"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</row>
    <row r="265" spans="23:60" x14ac:dyDescent="0.25"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</row>
    <row r="266" spans="23:60" x14ac:dyDescent="0.25"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</row>
    <row r="267" spans="23:60" x14ac:dyDescent="0.25"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</row>
    <row r="268" spans="23:60" x14ac:dyDescent="0.25"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</row>
    <row r="269" spans="23:60" x14ac:dyDescent="0.25"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</row>
    <row r="270" spans="23:60" x14ac:dyDescent="0.25"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</row>
    <row r="271" spans="23:60" x14ac:dyDescent="0.25"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</row>
    <row r="272" spans="23:60" x14ac:dyDescent="0.25"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</row>
    <row r="273" spans="23:60" x14ac:dyDescent="0.25"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</row>
    <row r="274" spans="23:60" x14ac:dyDescent="0.25"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</row>
    <row r="275" spans="23:60" x14ac:dyDescent="0.25"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</row>
    <row r="276" spans="23:60" x14ac:dyDescent="0.25"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</row>
    <row r="277" spans="23:60" x14ac:dyDescent="0.25"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</row>
    <row r="278" spans="23:60" x14ac:dyDescent="0.25"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</row>
    <row r="279" spans="23:60" x14ac:dyDescent="0.25"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</row>
    <row r="280" spans="23:60" x14ac:dyDescent="0.25"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</row>
    <row r="281" spans="23:60" x14ac:dyDescent="0.25"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</row>
    <row r="282" spans="23:60" x14ac:dyDescent="0.25"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</row>
    <row r="283" spans="23:60" x14ac:dyDescent="0.25"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</row>
    <row r="284" spans="23:60" x14ac:dyDescent="0.25"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</row>
    <row r="285" spans="23:60" x14ac:dyDescent="0.25"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</row>
    <row r="286" spans="23:60" x14ac:dyDescent="0.25"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</row>
    <row r="287" spans="23:60" x14ac:dyDescent="0.25"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</row>
    <row r="288" spans="23:60" x14ac:dyDescent="0.25"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</row>
    <row r="289" spans="23:60" x14ac:dyDescent="0.25"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</row>
    <row r="290" spans="23:60" x14ac:dyDescent="0.25"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</row>
    <row r="291" spans="23:60" x14ac:dyDescent="0.25"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</row>
    <row r="292" spans="23:60" x14ac:dyDescent="0.25"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</row>
    <row r="293" spans="23:60" x14ac:dyDescent="0.25"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</row>
    <row r="294" spans="23:60" x14ac:dyDescent="0.25"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</row>
    <row r="295" spans="23:60" x14ac:dyDescent="0.25"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</row>
    <row r="296" spans="23:60" x14ac:dyDescent="0.25"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</row>
    <row r="297" spans="23:60" x14ac:dyDescent="0.25"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</row>
    <row r="298" spans="23:60" x14ac:dyDescent="0.25"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</row>
    <row r="299" spans="23:60" x14ac:dyDescent="0.25"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</row>
    <row r="300" spans="23:60" x14ac:dyDescent="0.25"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</row>
    <row r="301" spans="23:60" x14ac:dyDescent="0.25"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</row>
    <row r="302" spans="23:60" x14ac:dyDescent="0.25"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</row>
    <row r="303" spans="23:60" x14ac:dyDescent="0.25"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</row>
    <row r="304" spans="23:60" x14ac:dyDescent="0.25"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</row>
    <row r="305" spans="23:60" x14ac:dyDescent="0.25"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</row>
    <row r="306" spans="23:60" x14ac:dyDescent="0.25"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</row>
    <row r="307" spans="23:60" x14ac:dyDescent="0.25"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</row>
    <row r="308" spans="23:60" x14ac:dyDescent="0.25"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</row>
    <row r="309" spans="23:60" x14ac:dyDescent="0.25"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</row>
    <row r="310" spans="23:60" x14ac:dyDescent="0.25"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</row>
    <row r="311" spans="23:60" x14ac:dyDescent="0.25"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</row>
    <row r="312" spans="23:60" x14ac:dyDescent="0.25"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</row>
    <row r="313" spans="23:60" x14ac:dyDescent="0.25"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</row>
    <row r="314" spans="23:60" x14ac:dyDescent="0.25"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</row>
    <row r="315" spans="23:60" x14ac:dyDescent="0.25"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</row>
    <row r="316" spans="23:60" x14ac:dyDescent="0.25"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</row>
    <row r="317" spans="23:60" x14ac:dyDescent="0.25"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</row>
    <row r="318" spans="23:60" x14ac:dyDescent="0.25"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</row>
    <row r="319" spans="23:60" x14ac:dyDescent="0.25"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</row>
    <row r="320" spans="23:60" x14ac:dyDescent="0.25"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</row>
    <row r="321" spans="23:60" x14ac:dyDescent="0.25"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</row>
    <row r="322" spans="23:60" x14ac:dyDescent="0.25"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</row>
    <row r="323" spans="23:60" x14ac:dyDescent="0.25"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</row>
    <row r="324" spans="23:60" x14ac:dyDescent="0.25"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</row>
    <row r="325" spans="23:60" x14ac:dyDescent="0.25"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</row>
    <row r="326" spans="23:60" x14ac:dyDescent="0.25"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</row>
    <row r="327" spans="23:60" x14ac:dyDescent="0.25"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</row>
    <row r="328" spans="23:60" x14ac:dyDescent="0.25"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</row>
    <row r="329" spans="23:60" x14ac:dyDescent="0.25"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</row>
    <row r="330" spans="23:60" x14ac:dyDescent="0.25"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</row>
    <row r="331" spans="23:60" x14ac:dyDescent="0.25"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</row>
    <row r="332" spans="23:60" x14ac:dyDescent="0.25"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</row>
    <row r="333" spans="23:60" x14ac:dyDescent="0.25"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</row>
    <row r="334" spans="23:60" x14ac:dyDescent="0.25"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</row>
    <row r="335" spans="23:60" x14ac:dyDescent="0.25"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</row>
    <row r="336" spans="23:60" x14ac:dyDescent="0.25"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</row>
    <row r="337" spans="23:60" x14ac:dyDescent="0.25"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</row>
    <row r="338" spans="23:60" x14ac:dyDescent="0.25"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</row>
    <row r="339" spans="23:60" x14ac:dyDescent="0.25"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</row>
    <row r="340" spans="23:60" x14ac:dyDescent="0.25"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</row>
    <row r="341" spans="23:60" x14ac:dyDescent="0.25"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</row>
    <row r="342" spans="23:60" x14ac:dyDescent="0.25"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</row>
    <row r="343" spans="23:60" x14ac:dyDescent="0.25"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</row>
    <row r="344" spans="23:60" x14ac:dyDescent="0.25"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</row>
    <row r="345" spans="23:60" x14ac:dyDescent="0.25"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</row>
    <row r="346" spans="23:60" x14ac:dyDescent="0.25"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</row>
    <row r="347" spans="23:60" x14ac:dyDescent="0.25"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</row>
    <row r="348" spans="23:60" x14ac:dyDescent="0.25"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</row>
    <row r="349" spans="23:60" x14ac:dyDescent="0.25"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</row>
    <row r="350" spans="23:60" x14ac:dyDescent="0.25"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</row>
    <row r="351" spans="23:60" x14ac:dyDescent="0.25"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</row>
    <row r="352" spans="23:60" x14ac:dyDescent="0.25"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</row>
    <row r="353" spans="23:60" x14ac:dyDescent="0.25"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</row>
    <row r="354" spans="23:60" x14ac:dyDescent="0.25"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</row>
    <row r="355" spans="23:60" x14ac:dyDescent="0.25"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</row>
    <row r="356" spans="23:60" x14ac:dyDescent="0.25"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</row>
    <row r="357" spans="23:60" x14ac:dyDescent="0.25"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</row>
    <row r="358" spans="23:60" x14ac:dyDescent="0.25"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</row>
    <row r="359" spans="23:60" x14ac:dyDescent="0.25"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</row>
    <row r="360" spans="23:60" x14ac:dyDescent="0.25"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</row>
    <row r="361" spans="23:60" x14ac:dyDescent="0.25"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</row>
    <row r="362" spans="23:60" x14ac:dyDescent="0.25"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</row>
    <row r="363" spans="23:60" x14ac:dyDescent="0.25"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</row>
    <row r="364" spans="23:60" x14ac:dyDescent="0.25"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</row>
    <row r="365" spans="23:60" x14ac:dyDescent="0.25"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</row>
    <row r="366" spans="23:60" x14ac:dyDescent="0.25"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</row>
    <row r="367" spans="23:60" x14ac:dyDescent="0.25"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</row>
    <row r="368" spans="23:60" x14ac:dyDescent="0.25"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</row>
    <row r="369" spans="23:60" x14ac:dyDescent="0.25"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</row>
    <row r="370" spans="23:60" x14ac:dyDescent="0.25"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</row>
    <row r="371" spans="23:60" x14ac:dyDescent="0.25"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</row>
    <row r="372" spans="23:60" x14ac:dyDescent="0.25"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</row>
    <row r="373" spans="23:60" x14ac:dyDescent="0.25"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</row>
    <row r="388" spans="56:56" x14ac:dyDescent="0.25">
      <c r="BD388" s="69"/>
    </row>
  </sheetData>
  <dataConsolidate/>
  <mergeCells count="8">
    <mergeCell ref="B247:S247"/>
    <mergeCell ref="B9:U9"/>
    <mergeCell ref="A5:S5"/>
    <mergeCell ref="B27:U27"/>
    <mergeCell ref="B56:U56"/>
    <mergeCell ref="B36:U36"/>
    <mergeCell ref="B43:U43"/>
    <mergeCell ref="B52:U52"/>
  </mergeCells>
  <phoneticPr fontId="4" type="noConversion"/>
  <pageMargins left="0.70866141732283472" right="0.31496062992125984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2017-02-15T08:51:26Z</cp:lastPrinted>
  <dcterms:created xsi:type="dcterms:W3CDTF">2006-09-16T00:00:00Z</dcterms:created>
  <dcterms:modified xsi:type="dcterms:W3CDTF">2017-03-02T14:23:12Z</dcterms:modified>
</cp:coreProperties>
</file>