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Lapas1" sheetId="1" r:id="rId1"/>
  </sheets>
  <definedNames>
    <definedName name="_xlnm.Print_Titles" localSheetId="0">Lapas1!$6:$8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7" i="1" l="1"/>
  <c r="T10" i="1"/>
  <c r="E24" i="1" l="1"/>
  <c r="H24" i="1" l="1"/>
  <c r="H27" i="1" s="1"/>
  <c r="E27" i="1" l="1"/>
  <c r="K27" i="1" s="1"/>
  <c r="J24" i="1" l="1"/>
  <c r="K24" i="1" l="1"/>
  <c r="K22" i="1" l="1"/>
  <c r="K26" i="1"/>
  <c r="K23" i="1"/>
  <c r="K21" i="1"/>
  <c r="K20" i="1"/>
  <c r="K19" i="1"/>
  <c r="K18" i="1"/>
  <c r="K17" i="1"/>
  <c r="K16" i="1"/>
  <c r="K15" i="1"/>
  <c r="K14" i="1"/>
  <c r="K13" i="1"/>
  <c r="K11" i="1"/>
  <c r="K10" i="1"/>
  <c r="G26" i="1"/>
  <c r="G23" i="1"/>
  <c r="G22" i="1"/>
  <c r="G21" i="1"/>
  <c r="G20" i="1"/>
  <c r="G19" i="1"/>
  <c r="G18" i="1"/>
  <c r="G17" i="1"/>
  <c r="G16" i="1"/>
  <c r="G15" i="1"/>
  <c r="G14" i="1"/>
  <c r="G13" i="1"/>
  <c r="G11" i="1"/>
  <c r="G12" i="1"/>
  <c r="G24" i="1" l="1"/>
  <c r="G27" i="1" s="1"/>
  <c r="J17" i="1"/>
  <c r="J26" i="1"/>
  <c r="J23" i="1"/>
  <c r="J22" i="1"/>
  <c r="J21" i="1"/>
  <c r="J20" i="1"/>
  <c r="J19" i="1"/>
  <c r="M19" i="1" s="1"/>
  <c r="R19" i="1" s="1"/>
  <c r="J18" i="1"/>
  <c r="J16" i="1"/>
  <c r="J15" i="1"/>
  <c r="J14" i="1"/>
  <c r="J13" i="1"/>
  <c r="J12" i="1"/>
  <c r="J11" i="1"/>
  <c r="J10" i="1"/>
  <c r="M10" i="1" s="1"/>
  <c r="R10" i="1" s="1"/>
  <c r="K12" i="1"/>
  <c r="Q19" i="1" l="1"/>
  <c r="L10" i="1"/>
  <c r="Q10" i="1"/>
  <c r="M24" i="1"/>
  <c r="L24" i="1" s="1"/>
  <c r="J27" i="1"/>
  <c r="M22" i="1"/>
  <c r="R22" i="1" s="1"/>
  <c r="M18" i="1"/>
  <c r="M15" i="1"/>
  <c r="R15" i="1" s="1"/>
  <c r="M12" i="1"/>
  <c r="R12" i="1" s="1"/>
  <c r="M23" i="1"/>
  <c r="M21" i="1"/>
  <c r="R21" i="1" s="1"/>
  <c r="M13" i="1"/>
  <c r="R13" i="1" s="1"/>
  <c r="M11" i="1"/>
  <c r="R11" i="1" s="1"/>
  <c r="M20" i="1"/>
  <c r="R20" i="1" s="1"/>
  <c r="M26" i="1"/>
  <c r="R26" i="1" s="1"/>
  <c r="M16" i="1"/>
  <c r="R16" i="1" s="1"/>
  <c r="M17" i="1"/>
  <c r="R17" i="1" s="1"/>
  <c r="L19" i="1"/>
  <c r="M14" i="1"/>
  <c r="R14" i="1" s="1"/>
  <c r="L23" i="1" l="1"/>
  <c r="R23" i="1"/>
  <c r="R18" i="1"/>
  <c r="Q18" i="1"/>
  <c r="S10" i="1"/>
  <c r="S19" i="1"/>
  <c r="T19" i="1" s="1"/>
  <c r="Q11" i="1"/>
  <c r="Q16" i="1"/>
  <c r="Q13" i="1"/>
  <c r="Q15" i="1"/>
  <c r="Q17" i="1"/>
  <c r="S17" i="1" s="1"/>
  <c r="Q12" i="1"/>
  <c r="S12" i="1" s="1"/>
  <c r="Q14" i="1"/>
  <c r="S14" i="1" s="1"/>
  <c r="Q26" i="1"/>
  <c r="S26" i="1" s="1"/>
  <c r="Q21" i="1"/>
  <c r="S21" i="1" s="1"/>
  <c r="Q20" i="1"/>
  <c r="Q23" i="1"/>
  <c r="Q22" i="1"/>
  <c r="M27" i="1"/>
  <c r="L27" i="1" s="1"/>
  <c r="L22" i="1"/>
  <c r="L20" i="1"/>
  <c r="L21" i="1"/>
  <c r="L26" i="1"/>
  <c r="L13" i="1"/>
  <c r="L12" i="1"/>
  <c r="L18" i="1"/>
  <c r="L15" i="1"/>
  <c r="L17" i="1"/>
  <c r="L16" i="1"/>
  <c r="L11" i="1"/>
  <c r="L14" i="1"/>
  <c r="S16" i="1" l="1"/>
  <c r="T16" i="1" s="1"/>
  <c r="S11" i="1"/>
  <c r="T11" i="1" s="1"/>
  <c r="S22" i="1"/>
  <c r="T22" i="1" s="1"/>
  <c r="S20" i="1"/>
  <c r="T20" i="1" s="1"/>
  <c r="S13" i="1"/>
  <c r="T13" i="1" s="1"/>
  <c r="S23" i="1"/>
  <c r="T23" i="1" s="1"/>
  <c r="S18" i="1"/>
  <c r="T18" i="1" s="1"/>
  <c r="S15" i="1"/>
  <c r="T15" i="1" s="1"/>
  <c r="T21" i="1"/>
  <c r="T26" i="1"/>
  <c r="T17" i="1"/>
  <c r="T14" i="1"/>
  <c r="Q24" i="1"/>
  <c r="Q27" i="1" s="1"/>
  <c r="T12" i="1"/>
  <c r="R24" i="1"/>
  <c r="R27" i="1" s="1"/>
  <c r="S24" i="1" l="1"/>
  <c r="S27" i="1" s="1"/>
  <c r="T24" i="1" l="1"/>
</calcChain>
</file>

<file path=xl/sharedStrings.xml><?xml version="1.0" encoding="utf-8"?>
<sst xmlns="http://schemas.openxmlformats.org/spreadsheetml/2006/main" count="65" uniqueCount="62">
  <si>
    <t>Eil. Nr.</t>
  </si>
  <si>
    <t>Dalyvių skaičius (bedarbių)</t>
  </si>
  <si>
    <t>Vieno dalyvio vidutinė darbų trukmė val. (vieno mėnesio -167,5 d.val.)</t>
  </si>
  <si>
    <t>Bedarbių darbo valandų skaičius (viso)</t>
  </si>
  <si>
    <t>Dalyvių skaičius   (moksleivių)</t>
  </si>
  <si>
    <t>Bendras dalyvių skaičius</t>
  </si>
  <si>
    <t>Bendras darbo valandų skaičius</t>
  </si>
  <si>
    <t>Administravimo išlaidos</t>
  </si>
  <si>
    <t>Bijotų seniūnija</t>
  </si>
  <si>
    <t>Bilionių seniūnija</t>
  </si>
  <si>
    <t>Didkiemio seniūnija</t>
  </si>
  <si>
    <t>Kaltinėnų seniūnija</t>
  </si>
  <si>
    <t>Kvėdarnos seniūnija</t>
  </si>
  <si>
    <t>Laukuvos seniūnija</t>
  </si>
  <si>
    <t>Pajūrio seniūnija</t>
  </si>
  <si>
    <t>Palentinio seniūnija</t>
  </si>
  <si>
    <t>Šilalės miesto seniūnija</t>
  </si>
  <si>
    <t>Šilalės kaimiškoji seniūnija</t>
  </si>
  <si>
    <t>Traksėdžio seniūnija</t>
  </si>
  <si>
    <t>Tenenių seniūnija</t>
  </si>
  <si>
    <t>Upynos seniūnija</t>
  </si>
  <si>
    <t>Žadeikių seniūnija</t>
  </si>
  <si>
    <t>Iš viso</t>
  </si>
  <si>
    <t>Viešųjų darbų pobūdžio ir asignavimų valdytojų pavadinimas</t>
  </si>
  <si>
    <t>1.1.</t>
  </si>
  <si>
    <t>1.2.</t>
  </si>
  <si>
    <t>1.4.</t>
  </si>
  <si>
    <t>1.6.</t>
  </si>
  <si>
    <t>1.8.</t>
  </si>
  <si>
    <t>1.9.</t>
  </si>
  <si>
    <t>1.10.</t>
  </si>
  <si>
    <t>1.11.</t>
  </si>
  <si>
    <t>1.12.</t>
  </si>
  <si>
    <t>1.13.</t>
  </si>
  <si>
    <t>Darbų pradžia</t>
  </si>
  <si>
    <t>Darbų pabaiga</t>
  </si>
  <si>
    <t>PATVIRTINTA</t>
  </si>
  <si>
    <t xml:space="preserve">Šilalės rajono savivaldybės administracijos </t>
  </si>
  <si>
    <t>įsakymu Nr. DĮV-</t>
  </si>
  <si>
    <t>1.</t>
  </si>
  <si>
    <t>1.3.</t>
  </si>
  <si>
    <t>1.14.</t>
  </si>
  <si>
    <t>Val.  įkainis (Eur/val.)</t>
  </si>
  <si>
    <t>Eurais</t>
  </si>
  <si>
    <t>1.5.</t>
  </si>
  <si>
    <t>_____________________________________________________________________</t>
  </si>
  <si>
    <t>Lėšos darbo užmokesčiui (Eur) (13*14)</t>
  </si>
  <si>
    <t>Moksleivių darbo valandų skaičius (viso)</t>
  </si>
  <si>
    <t xml:space="preserve">                                                        </t>
  </si>
  <si>
    <t>1.7.</t>
  </si>
  <si>
    <t>Šilalės Vlado Statkevičiaus muziejus</t>
  </si>
  <si>
    <t>Kitos išlaidos  (17+18+19)*4%</t>
  </si>
  <si>
    <t>Savivaldybės lėšos (Eur) (15+16)+(17+18+19)</t>
  </si>
  <si>
    <t xml:space="preserve">1. Šilalės rajono savivaldybei miestų ir gyvenviečių gatvių, pėsčiųjų ir dviračių takų, kelių, pakelių, patikėjimo teise priskirtų valdyti kelio statinių ir kitų viešojo naudojimo objektų smulkaus remonto ir priežiūros darbai bei viešojo naudojimo teritorijų tvarkymo ir priežiūros, apželdinimo ir želdinių priežiūros darbai (sezoniniai darbai: žiemą – sniego valymas, ledo valymas nuo takų, smėlio barstymas, sniego šlavimas ir kiti laikino pobūdžio darbai, susiję su sniego pašalinimu, rudenį – medžių lapų grėbimas ir kiti laikino pobūdžio darbai, susiję su augalinių atliekų sutvarkymu, vasarą – želdinių priežiūra, pavasarį – gėlynų sodinimas, medžių genėjimas ir kiti laikino pobūdžio darbai), skirti padėti palaikyti ir (ar) plėtoti vietos bendruomenės socialinę infrastruktūrą, esančią valstybinėje žemėje. </t>
  </si>
  <si>
    <t>2.</t>
  </si>
  <si>
    <t>2. Valstybinėse žemėse esančių istorijos, kultūros paminklų, kultūros paveldo objektų, regioninių parkų, neveikiančių kapinių, pilkapių, kitų saugomų bei turinčių išliekamąją vertę objektų ir jų teritorijų priežiūros tvarkymo pagalbiniai darbai.</t>
  </si>
  <si>
    <t>2.1</t>
  </si>
  <si>
    <t>______________________________________________</t>
  </si>
  <si>
    <t>Socialinio draudimo įmokos (17+18)*2,17 (Eur)</t>
  </si>
  <si>
    <t xml:space="preserve">                       ŠILALĖS RAJONO SAVIVALDYBĖS 2020 M. UŽIMTUMO DIDINIMO PROGRAMOS LĖŠŲ PASKIRSTYMO PAGAL ASIGNAVIMŲ VALDYTOJUS IR DARBO POBŪDĮ  SĄRAŠAS                                                                                                                  </t>
  </si>
  <si>
    <t>Kompensacija už nepanaudotas atostogas (Eur) (13/167,5)*3,72*0,7*8*3,72</t>
  </si>
  <si>
    <t>direktoriaus 2020 m.  birželio    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</si>
</sst>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2"/>
      <color indexed="8"/>
      <name val="Times New Roman"/>
      <family val="1"/>
      <charset val="186"/>
    </font>
    <font>
      <b/>
      <sz val="12"/>
      <name val="Times New Roman"/>
      <family val="1"/>
      <charset val="186"/>
    </font>
    <font>
      <sz val="12"/>
      <name val="Times New Roman"/>
      <family val="1"/>
      <charset val="186"/>
    </font>
    <font>
      <sz val="8"/>
      <name val="Calibri"/>
      <family val="2"/>
    </font>
    <font>
      <b/>
      <sz val="12"/>
      <color indexed="8"/>
      <name val="Times New Roman"/>
      <family val="1"/>
      <charset val="186"/>
    </font>
    <font>
      <b/>
      <sz val="12"/>
      <color indexed="10"/>
      <name val="Times New Roman"/>
      <family val="1"/>
      <charset val="186"/>
    </font>
    <font>
      <b/>
      <sz val="11"/>
      <color theme="1"/>
      <name val="Calibri"/>
      <family val="2"/>
      <charset val="186"/>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3" fontId="3" fillId="2" borderId="1" xfId="0" applyNumberFormat="1" applyFont="1" applyFill="1" applyBorder="1" applyAlignment="1">
      <alignment horizontal="center" wrapText="1"/>
    </xf>
    <xf numFmtId="0" fontId="1" fillId="2" borderId="0" xfId="0" applyFont="1" applyFill="1"/>
    <xf numFmtId="0" fontId="1" fillId="0" borderId="0" xfId="0" applyFont="1" applyAlignment="1">
      <alignment wrapText="1"/>
    </xf>
    <xf numFmtId="2" fontId="1" fillId="0" borderId="0" xfId="0" applyNumberFormat="1" applyFont="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1" fillId="0" borderId="0" xfId="0" applyFont="1" applyAlignment="1">
      <alignment horizontal="center" wrapText="1"/>
    </xf>
    <xf numFmtId="0" fontId="5" fillId="0" borderId="0" xfId="0" applyFont="1"/>
    <xf numFmtId="164" fontId="3" fillId="2" borderId="1" xfId="0" applyNumberFormat="1" applyFont="1" applyFill="1" applyBorder="1" applyAlignment="1">
      <alignment horizontal="center" wrapText="1"/>
    </xf>
    <xf numFmtId="0" fontId="2" fillId="0" borderId="1" xfId="0" applyFont="1" applyBorder="1" applyAlignment="1">
      <alignment horizontal="center" wrapText="1"/>
    </xf>
    <xf numFmtId="0" fontId="5" fillId="2" borderId="0" xfId="0" applyFont="1" applyFill="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horizontal="center"/>
    </xf>
    <xf numFmtId="1" fontId="2" fillId="3" borderId="1" xfId="0" applyNumberFormat="1" applyFont="1" applyFill="1" applyBorder="1" applyAlignment="1">
      <alignment horizontal="center" wrapText="1"/>
    </xf>
    <xf numFmtId="3" fontId="2" fillId="3" borderId="1" xfId="0" applyNumberFormat="1" applyFont="1" applyFill="1" applyBorder="1" applyAlignment="1">
      <alignment horizontal="center" wrapText="1"/>
    </xf>
    <xf numFmtId="14" fontId="1" fillId="0" borderId="1" xfId="0" applyNumberFormat="1"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4" borderId="1" xfId="0" applyFont="1" applyFill="1" applyBorder="1" applyAlignment="1">
      <alignment horizontal="center" wrapText="1"/>
    </xf>
    <xf numFmtId="0" fontId="2" fillId="4" borderId="1" xfId="0" applyFont="1" applyFill="1" applyBorder="1" applyAlignment="1">
      <alignment horizontal="left"/>
    </xf>
    <xf numFmtId="0" fontId="6" fillId="4" borderId="1" xfId="0" applyFont="1" applyFill="1" applyBorder="1" applyAlignment="1">
      <alignment horizontal="center"/>
    </xf>
    <xf numFmtId="1" fontId="2" fillId="4" borderId="1" xfId="0" applyNumberFormat="1" applyFont="1" applyFill="1" applyBorder="1" applyAlignment="1">
      <alignment horizontal="center" wrapText="1"/>
    </xf>
    <xf numFmtId="164" fontId="2" fillId="4" borderId="1" xfId="0" applyNumberFormat="1" applyFont="1" applyFill="1" applyBorder="1" applyAlignment="1">
      <alignment horizontal="center" wrapText="1"/>
    </xf>
    <xf numFmtId="2" fontId="2" fillId="4"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0" fontId="2" fillId="0" borderId="0" xfId="0" applyFont="1" applyAlignment="1">
      <alignment horizontal="center" wrapText="1"/>
    </xf>
    <xf numFmtId="2" fontId="5" fillId="0" borderId="0" xfId="0" applyNumberFormat="1" applyFont="1" applyAlignment="1">
      <alignment wrapText="1"/>
    </xf>
    <xf numFmtId="3" fontId="5" fillId="0" borderId="0" xfId="0" applyNumberFormat="1" applyFont="1"/>
    <xf numFmtId="1" fontId="1" fillId="0" borderId="0" xfId="0" applyNumberFormat="1" applyFont="1"/>
    <xf numFmtId="1" fontId="1" fillId="2" borderId="0" xfId="0" applyNumberFormat="1" applyFont="1" applyFill="1"/>
    <xf numFmtId="1" fontId="5" fillId="2" borderId="0" xfId="0" applyNumberFormat="1" applyFont="1" applyFill="1"/>
    <xf numFmtId="0" fontId="7" fillId="0" borderId="0" xfId="0" applyFont="1"/>
    <xf numFmtId="3" fontId="1" fillId="0" borderId="0" xfId="0" applyNumberFormat="1" applyFont="1"/>
    <xf numFmtId="0" fontId="1" fillId="0" borderId="0" xfId="0" applyFont="1" applyAlignment="1">
      <alignment horizontal="center" wrapText="1"/>
    </xf>
    <xf numFmtId="0" fontId="0" fillId="0" borderId="0" xfId="0"/>
    <xf numFmtId="0" fontId="2" fillId="0" borderId="0" xfId="0" applyFont="1" applyAlignment="1">
      <alignment horizontal="center" wrapText="1"/>
    </xf>
    <xf numFmtId="0" fontId="5" fillId="0" borderId="1" xfId="0" applyFont="1" applyBorder="1" applyAlignment="1">
      <alignment horizontal="left"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5"/>
  <sheetViews>
    <sheetView tabSelected="1" zoomScaleNormal="100" workbookViewId="0">
      <selection activeCell="A5" sqref="A5:S5"/>
    </sheetView>
  </sheetViews>
  <sheetFormatPr defaultColWidth="9.109375" defaultRowHeight="15.6" x14ac:dyDescent="0.3"/>
  <cols>
    <col min="1" max="1" width="6" style="14" customWidth="1"/>
    <col min="2" max="2" width="26.6640625" style="10" customWidth="1"/>
    <col min="3" max="3" width="12.33203125" style="14" customWidth="1"/>
    <col min="4" max="4" width="13.109375" style="14" customWidth="1"/>
    <col min="5" max="5" width="5.33203125" style="10" customWidth="1"/>
    <col min="6" max="6" width="10.33203125" style="10" customWidth="1"/>
    <col min="7" max="7" width="8" style="10" customWidth="1"/>
    <col min="8" max="8" width="3.6640625" style="10" customWidth="1"/>
    <col min="9" max="9" width="10.44140625" style="11" customWidth="1"/>
    <col min="10" max="10" width="7.5546875" style="1" customWidth="1"/>
    <col min="11" max="11" width="4.6640625" style="1" customWidth="1"/>
    <col min="12" max="12" width="9.44140625" style="1" customWidth="1"/>
    <col min="13" max="13" width="8.44140625" style="1" customWidth="1"/>
    <col min="14" max="14" width="6.5546875" style="1" customWidth="1"/>
    <col min="15" max="15" width="5.44140625" style="1" customWidth="1"/>
    <col min="16" max="16" width="4.44140625" style="15" customWidth="1"/>
    <col min="17" max="18" width="8" style="1" customWidth="1"/>
    <col min="19" max="19" width="7" style="1" customWidth="1"/>
    <col min="20" max="20" width="8.44140625" style="15" customWidth="1"/>
    <col min="21" max="16384" width="9.109375" style="1"/>
  </cols>
  <sheetData>
    <row r="1" spans="1:21" x14ac:dyDescent="0.3">
      <c r="A1" s="14" t="s">
        <v>48</v>
      </c>
      <c r="B1" s="35"/>
      <c r="P1" s="1" t="s">
        <v>36</v>
      </c>
      <c r="S1" s="15"/>
    </row>
    <row r="2" spans="1:21" x14ac:dyDescent="0.3">
      <c r="P2" s="1" t="s">
        <v>37</v>
      </c>
      <c r="S2" s="15"/>
    </row>
    <row r="3" spans="1:21" x14ac:dyDescent="0.3">
      <c r="P3" s="1" t="s">
        <v>61</v>
      </c>
      <c r="S3" s="15"/>
    </row>
    <row r="4" spans="1:21" x14ac:dyDescent="0.3">
      <c r="P4" s="1" t="s">
        <v>38</v>
      </c>
    </row>
    <row r="5" spans="1:21" ht="32.25" customHeight="1" x14ac:dyDescent="0.3">
      <c r="A5" s="44" t="s">
        <v>59</v>
      </c>
      <c r="B5" s="44"/>
      <c r="C5" s="44"/>
      <c r="D5" s="44"/>
      <c r="E5" s="44"/>
      <c r="F5" s="44"/>
      <c r="G5" s="44"/>
      <c r="H5" s="44"/>
      <c r="I5" s="44"/>
      <c r="J5" s="44"/>
      <c r="K5" s="44"/>
      <c r="L5" s="44"/>
      <c r="M5" s="44"/>
      <c r="N5" s="44"/>
      <c r="O5" s="44"/>
      <c r="P5" s="44"/>
      <c r="Q5" s="44"/>
      <c r="R5" s="44"/>
      <c r="S5" s="44"/>
    </row>
    <row r="6" spans="1:21" x14ac:dyDescent="0.3">
      <c r="A6" s="34"/>
      <c r="B6" s="2"/>
      <c r="C6" s="21"/>
      <c r="D6" s="21"/>
      <c r="E6" s="2"/>
      <c r="F6" s="2"/>
      <c r="G6" s="2"/>
      <c r="H6" s="2"/>
      <c r="I6" s="2"/>
      <c r="T6" s="1" t="s">
        <v>43</v>
      </c>
    </row>
    <row r="7" spans="1:21" ht="202.5" customHeight="1" x14ac:dyDescent="0.3">
      <c r="A7" s="3" t="s">
        <v>0</v>
      </c>
      <c r="B7" s="3" t="s">
        <v>23</v>
      </c>
      <c r="C7" s="19" t="s">
        <v>34</v>
      </c>
      <c r="D7" s="19" t="s">
        <v>35</v>
      </c>
      <c r="E7" s="19" t="s">
        <v>1</v>
      </c>
      <c r="F7" s="19" t="s">
        <v>2</v>
      </c>
      <c r="G7" s="19" t="s">
        <v>3</v>
      </c>
      <c r="H7" s="19" t="s">
        <v>4</v>
      </c>
      <c r="I7" s="19" t="s">
        <v>2</v>
      </c>
      <c r="J7" s="19" t="s">
        <v>47</v>
      </c>
      <c r="K7" s="19" t="s">
        <v>5</v>
      </c>
      <c r="L7" s="19" t="s">
        <v>2</v>
      </c>
      <c r="M7" s="19" t="s">
        <v>6</v>
      </c>
      <c r="N7" s="20" t="s">
        <v>42</v>
      </c>
      <c r="O7" s="20" t="s">
        <v>7</v>
      </c>
      <c r="P7" s="20" t="s">
        <v>51</v>
      </c>
      <c r="Q7" s="20" t="s">
        <v>46</v>
      </c>
      <c r="R7" s="20" t="s">
        <v>60</v>
      </c>
      <c r="S7" s="20" t="s">
        <v>58</v>
      </c>
      <c r="T7" s="20" t="s">
        <v>52</v>
      </c>
    </row>
    <row r="8" spans="1:21" x14ac:dyDescent="0.3">
      <c r="A8" s="4">
        <v>1</v>
      </c>
      <c r="B8" s="4">
        <v>2</v>
      </c>
      <c r="C8" s="4">
        <v>3</v>
      </c>
      <c r="D8" s="4">
        <v>4</v>
      </c>
      <c r="E8" s="4">
        <v>5</v>
      </c>
      <c r="F8" s="4">
        <v>6</v>
      </c>
      <c r="G8" s="4">
        <v>7</v>
      </c>
      <c r="H8" s="4">
        <v>8</v>
      </c>
      <c r="I8" s="4">
        <v>9</v>
      </c>
      <c r="J8" s="4">
        <v>10</v>
      </c>
      <c r="K8" s="4">
        <v>11</v>
      </c>
      <c r="L8" s="4">
        <v>12</v>
      </c>
      <c r="M8" s="4">
        <v>13</v>
      </c>
      <c r="N8" s="4">
        <v>14</v>
      </c>
      <c r="O8" s="4">
        <v>15</v>
      </c>
      <c r="P8" s="4">
        <v>16</v>
      </c>
      <c r="Q8" s="4">
        <v>17</v>
      </c>
      <c r="R8" s="4">
        <v>18</v>
      </c>
      <c r="S8" s="4">
        <v>19</v>
      </c>
      <c r="T8" s="4">
        <v>20</v>
      </c>
    </row>
    <row r="9" spans="1:21" ht="87" customHeight="1" x14ac:dyDescent="0.3">
      <c r="A9" s="17" t="s">
        <v>39</v>
      </c>
      <c r="B9" s="45" t="s">
        <v>53</v>
      </c>
      <c r="C9" s="45"/>
      <c r="D9" s="45"/>
      <c r="E9" s="45"/>
      <c r="F9" s="45"/>
      <c r="G9" s="45"/>
      <c r="H9" s="45"/>
      <c r="I9" s="45"/>
      <c r="J9" s="45"/>
      <c r="K9" s="45"/>
      <c r="L9" s="45"/>
      <c r="M9" s="45"/>
      <c r="N9" s="45"/>
      <c r="O9" s="45"/>
      <c r="P9" s="45"/>
      <c r="Q9" s="45"/>
      <c r="R9" s="45"/>
      <c r="S9" s="45"/>
      <c r="T9" s="45"/>
    </row>
    <row r="10" spans="1:21" s="9" customFormat="1" x14ac:dyDescent="0.3">
      <c r="A10" s="5" t="s">
        <v>24</v>
      </c>
      <c r="B10" s="12" t="s">
        <v>8</v>
      </c>
      <c r="C10" s="24">
        <v>43998</v>
      </c>
      <c r="D10" s="24">
        <v>44176</v>
      </c>
      <c r="E10" s="5">
        <v>1</v>
      </c>
      <c r="F10" s="7">
        <v>299</v>
      </c>
      <c r="G10" s="7">
        <v>297</v>
      </c>
      <c r="H10" s="5"/>
      <c r="I10" s="16">
        <v>167.5</v>
      </c>
      <c r="J10" s="7">
        <f t="shared" ref="J10:J18" si="0">H10*I10</f>
        <v>0</v>
      </c>
      <c r="K10" s="7">
        <f t="shared" ref="K10:K26" si="1">E10+H10</f>
        <v>1</v>
      </c>
      <c r="L10" s="6">
        <f>M10/K10/167.5</f>
        <v>1.7731343283582091</v>
      </c>
      <c r="M10" s="8">
        <f>G10+J10</f>
        <v>297</v>
      </c>
      <c r="N10" s="6">
        <v>3.72</v>
      </c>
      <c r="O10" s="6">
        <v>0</v>
      </c>
      <c r="P10" s="22">
        <v>0</v>
      </c>
      <c r="Q10" s="7">
        <f>(M10*N10)</f>
        <v>1104.8400000000001</v>
      </c>
      <c r="R10" s="7">
        <f>(M10/167.5)*3.72*0.7*8*3.72</f>
        <v>137.40911570149254</v>
      </c>
      <c r="S10" s="7">
        <f>(Q10+R10)*2.17%</f>
        <v>26.95680581072239</v>
      </c>
      <c r="T10" s="23">
        <f>SUM(O10+P10+Q10+R10+S10)</f>
        <v>1269.2059215122151</v>
      </c>
      <c r="U10" s="38"/>
    </row>
    <row r="11" spans="1:21" s="9" customFormat="1" x14ac:dyDescent="0.3">
      <c r="A11" s="5" t="s">
        <v>25</v>
      </c>
      <c r="B11" s="12" t="s">
        <v>9</v>
      </c>
      <c r="C11" s="24">
        <v>43998</v>
      </c>
      <c r="D11" s="24">
        <v>44176</v>
      </c>
      <c r="E11" s="5">
        <v>1</v>
      </c>
      <c r="F11" s="7">
        <v>297</v>
      </c>
      <c r="G11" s="7">
        <f t="shared" ref="G11:G26" si="2">E11*F11</f>
        <v>297</v>
      </c>
      <c r="H11" s="5"/>
      <c r="I11" s="16">
        <v>167.5</v>
      </c>
      <c r="J11" s="7">
        <f t="shared" si="0"/>
        <v>0</v>
      </c>
      <c r="K11" s="7">
        <f t="shared" si="1"/>
        <v>1</v>
      </c>
      <c r="L11" s="6">
        <f t="shared" ref="L11:L21" si="3">M11/K11/167.5</f>
        <v>1.7731343283582091</v>
      </c>
      <c r="M11" s="8">
        <f t="shared" ref="M11:M18" si="4">G11+J11</f>
        <v>297</v>
      </c>
      <c r="N11" s="6">
        <v>3.72</v>
      </c>
      <c r="O11" s="6">
        <v>0</v>
      </c>
      <c r="P11" s="22">
        <v>0</v>
      </c>
      <c r="Q11" s="7">
        <f t="shared" ref="Q11:Q23" si="5">(M11*N11)</f>
        <v>1104.8400000000001</v>
      </c>
      <c r="R11" s="7">
        <f t="shared" ref="R11:R23" si="6">(M11/167.5)*3.72*0.7*8*3.72</f>
        <v>137.40911570149254</v>
      </c>
      <c r="S11" s="7">
        <f t="shared" ref="S11:S23" si="7">(Q11+R11)*2.17%</f>
        <v>26.95680581072239</v>
      </c>
      <c r="T11" s="23">
        <f t="shared" ref="T11:T23" si="8">SUM(O11+P11+Q11+R11+S11)</f>
        <v>1269.2059215122151</v>
      </c>
      <c r="U11" s="38"/>
    </row>
    <row r="12" spans="1:21" s="9" customFormat="1" x14ac:dyDescent="0.3">
      <c r="A12" s="5" t="s">
        <v>40</v>
      </c>
      <c r="B12" s="12" t="s">
        <v>10</v>
      </c>
      <c r="C12" s="24">
        <v>43998</v>
      </c>
      <c r="D12" s="24">
        <v>44176</v>
      </c>
      <c r="E12" s="5">
        <v>1</v>
      </c>
      <c r="F12" s="7">
        <v>297</v>
      </c>
      <c r="G12" s="7">
        <f t="shared" si="2"/>
        <v>297</v>
      </c>
      <c r="H12" s="5"/>
      <c r="I12" s="16">
        <v>167.5</v>
      </c>
      <c r="J12" s="7">
        <f>H12*I12</f>
        <v>0</v>
      </c>
      <c r="K12" s="7">
        <f t="shared" si="1"/>
        <v>1</v>
      </c>
      <c r="L12" s="6">
        <f>M12/K12/167.5</f>
        <v>1.7731343283582091</v>
      </c>
      <c r="M12" s="8">
        <f>G12+J12</f>
        <v>297</v>
      </c>
      <c r="N12" s="6">
        <v>3.72</v>
      </c>
      <c r="O12" s="6">
        <v>0</v>
      </c>
      <c r="P12" s="22">
        <v>0</v>
      </c>
      <c r="Q12" s="7">
        <f t="shared" si="5"/>
        <v>1104.8400000000001</v>
      </c>
      <c r="R12" s="7">
        <f t="shared" si="6"/>
        <v>137.40911570149254</v>
      </c>
      <c r="S12" s="7">
        <f t="shared" si="7"/>
        <v>26.95680581072239</v>
      </c>
      <c r="T12" s="23">
        <f t="shared" si="8"/>
        <v>1269.2059215122151</v>
      </c>
      <c r="U12" s="38"/>
    </row>
    <row r="13" spans="1:21" s="9" customFormat="1" x14ac:dyDescent="0.3">
      <c r="A13" s="5" t="s">
        <v>26</v>
      </c>
      <c r="B13" s="12" t="s">
        <v>11</v>
      </c>
      <c r="C13" s="24">
        <v>43998</v>
      </c>
      <c r="D13" s="24">
        <v>44176</v>
      </c>
      <c r="E13" s="5">
        <v>2</v>
      </c>
      <c r="F13" s="7">
        <v>299</v>
      </c>
      <c r="G13" s="7">
        <f t="shared" si="2"/>
        <v>598</v>
      </c>
      <c r="H13" s="5"/>
      <c r="I13" s="16">
        <v>167.5</v>
      </c>
      <c r="J13" s="7">
        <f>H13*I13</f>
        <v>0</v>
      </c>
      <c r="K13" s="7">
        <f t="shared" si="1"/>
        <v>2</v>
      </c>
      <c r="L13" s="6">
        <f t="shared" si="3"/>
        <v>1.7850746268656716</v>
      </c>
      <c r="M13" s="8">
        <f t="shared" si="4"/>
        <v>598</v>
      </c>
      <c r="N13" s="6">
        <v>3.72</v>
      </c>
      <c r="O13" s="6">
        <v>0</v>
      </c>
      <c r="P13" s="22">
        <v>0</v>
      </c>
      <c r="Q13" s="7">
        <f t="shared" si="5"/>
        <v>2224.56</v>
      </c>
      <c r="R13" s="7">
        <f t="shared" si="6"/>
        <v>276.66885922388065</v>
      </c>
      <c r="S13" s="7">
        <f t="shared" si="7"/>
        <v>54.276666245158211</v>
      </c>
      <c r="T13" s="23">
        <f t="shared" si="8"/>
        <v>2555.5055254690387</v>
      </c>
      <c r="U13" s="38"/>
    </row>
    <row r="14" spans="1:21" s="9" customFormat="1" x14ac:dyDescent="0.3">
      <c r="A14" s="5" t="s">
        <v>44</v>
      </c>
      <c r="B14" s="12" t="s">
        <v>12</v>
      </c>
      <c r="C14" s="24">
        <v>43998</v>
      </c>
      <c r="D14" s="24">
        <v>44176</v>
      </c>
      <c r="E14" s="5">
        <v>2</v>
      </c>
      <c r="F14" s="7">
        <v>299</v>
      </c>
      <c r="G14" s="7">
        <f t="shared" si="2"/>
        <v>598</v>
      </c>
      <c r="H14" s="5"/>
      <c r="I14" s="16">
        <v>167.5</v>
      </c>
      <c r="J14" s="7">
        <f>H14*I14</f>
        <v>0</v>
      </c>
      <c r="K14" s="7">
        <f t="shared" si="1"/>
        <v>2</v>
      </c>
      <c r="L14" s="6">
        <f>M14/K14/167.5</f>
        <v>1.7850746268656716</v>
      </c>
      <c r="M14" s="8">
        <f>G14+J14</f>
        <v>598</v>
      </c>
      <c r="N14" s="6">
        <v>3.72</v>
      </c>
      <c r="O14" s="6">
        <v>0</v>
      </c>
      <c r="P14" s="22">
        <v>0</v>
      </c>
      <c r="Q14" s="7">
        <f t="shared" si="5"/>
        <v>2224.56</v>
      </c>
      <c r="R14" s="7">
        <f t="shared" si="6"/>
        <v>276.66885922388065</v>
      </c>
      <c r="S14" s="7">
        <f t="shared" si="7"/>
        <v>54.276666245158211</v>
      </c>
      <c r="T14" s="23">
        <f t="shared" si="8"/>
        <v>2555.5055254690387</v>
      </c>
      <c r="U14" s="38"/>
    </row>
    <row r="15" spans="1:21" s="9" customFormat="1" x14ac:dyDescent="0.3">
      <c r="A15" s="5" t="s">
        <v>27</v>
      </c>
      <c r="B15" s="12" t="s">
        <v>13</v>
      </c>
      <c r="C15" s="24">
        <v>43998</v>
      </c>
      <c r="D15" s="24">
        <v>44176</v>
      </c>
      <c r="E15" s="5">
        <v>2</v>
      </c>
      <c r="F15" s="7">
        <v>299</v>
      </c>
      <c r="G15" s="7">
        <f t="shared" si="2"/>
        <v>598</v>
      </c>
      <c r="H15" s="5"/>
      <c r="I15" s="16">
        <v>167.5</v>
      </c>
      <c r="J15" s="7">
        <f t="shared" si="0"/>
        <v>0</v>
      </c>
      <c r="K15" s="7">
        <f t="shared" si="1"/>
        <v>2</v>
      </c>
      <c r="L15" s="6">
        <f t="shared" si="3"/>
        <v>1.7850746268656716</v>
      </c>
      <c r="M15" s="8">
        <f t="shared" si="4"/>
        <v>598</v>
      </c>
      <c r="N15" s="6">
        <v>3.72</v>
      </c>
      <c r="O15" s="6">
        <v>0</v>
      </c>
      <c r="P15" s="22">
        <v>0</v>
      </c>
      <c r="Q15" s="7">
        <f t="shared" si="5"/>
        <v>2224.56</v>
      </c>
      <c r="R15" s="7">
        <f t="shared" si="6"/>
        <v>276.66885922388065</v>
      </c>
      <c r="S15" s="7">
        <f t="shared" si="7"/>
        <v>54.276666245158211</v>
      </c>
      <c r="T15" s="23">
        <f t="shared" si="8"/>
        <v>2555.5055254690387</v>
      </c>
      <c r="U15" s="38"/>
    </row>
    <row r="16" spans="1:21" s="9" customFormat="1" x14ac:dyDescent="0.3">
      <c r="A16" s="5" t="s">
        <v>49</v>
      </c>
      <c r="B16" s="12" t="s">
        <v>14</v>
      </c>
      <c r="C16" s="24">
        <v>43998</v>
      </c>
      <c r="D16" s="24">
        <v>44176</v>
      </c>
      <c r="E16" s="5">
        <v>2</v>
      </c>
      <c r="F16" s="7">
        <v>299</v>
      </c>
      <c r="G16" s="7">
        <f t="shared" si="2"/>
        <v>598</v>
      </c>
      <c r="H16" s="5"/>
      <c r="I16" s="16">
        <v>167.5</v>
      </c>
      <c r="J16" s="7">
        <f t="shared" si="0"/>
        <v>0</v>
      </c>
      <c r="K16" s="7">
        <f t="shared" si="1"/>
        <v>2</v>
      </c>
      <c r="L16" s="6">
        <f t="shared" si="3"/>
        <v>1.7850746268656716</v>
      </c>
      <c r="M16" s="8">
        <f t="shared" si="4"/>
        <v>598</v>
      </c>
      <c r="N16" s="6">
        <v>3.72</v>
      </c>
      <c r="O16" s="6">
        <v>0</v>
      </c>
      <c r="P16" s="22">
        <v>0</v>
      </c>
      <c r="Q16" s="7">
        <f t="shared" si="5"/>
        <v>2224.56</v>
      </c>
      <c r="R16" s="7">
        <f t="shared" si="6"/>
        <v>276.66885922388065</v>
      </c>
      <c r="S16" s="7">
        <f t="shared" si="7"/>
        <v>54.276666245158211</v>
      </c>
      <c r="T16" s="23">
        <f>SUM(O16+P16+Q16+R16+S16)</f>
        <v>2555.5055254690387</v>
      </c>
      <c r="U16" s="38"/>
    </row>
    <row r="17" spans="1:22" s="9" customFormat="1" x14ac:dyDescent="0.3">
      <c r="A17" s="5" t="s">
        <v>28</v>
      </c>
      <c r="B17" s="12" t="s">
        <v>15</v>
      </c>
      <c r="C17" s="24">
        <v>43998</v>
      </c>
      <c r="D17" s="24">
        <v>44176</v>
      </c>
      <c r="E17" s="5">
        <v>1</v>
      </c>
      <c r="F17" s="7">
        <v>297</v>
      </c>
      <c r="G17" s="7">
        <f t="shared" si="2"/>
        <v>297</v>
      </c>
      <c r="H17" s="5"/>
      <c r="I17" s="16">
        <v>167.5</v>
      </c>
      <c r="J17" s="7">
        <f>H17*I17</f>
        <v>0</v>
      </c>
      <c r="K17" s="7">
        <f t="shared" si="1"/>
        <v>1</v>
      </c>
      <c r="L17" s="6">
        <f>M17/K17/167.5</f>
        <v>1.7731343283582091</v>
      </c>
      <c r="M17" s="8">
        <f>G17+J17</f>
        <v>297</v>
      </c>
      <c r="N17" s="6">
        <v>3.72</v>
      </c>
      <c r="O17" s="6">
        <v>0</v>
      </c>
      <c r="P17" s="22">
        <v>0</v>
      </c>
      <c r="Q17" s="7">
        <f t="shared" si="5"/>
        <v>1104.8400000000001</v>
      </c>
      <c r="R17" s="7">
        <f t="shared" si="6"/>
        <v>137.40911570149254</v>
      </c>
      <c r="S17" s="7">
        <f t="shared" si="7"/>
        <v>26.95680581072239</v>
      </c>
      <c r="T17" s="23">
        <f t="shared" si="8"/>
        <v>1269.2059215122151</v>
      </c>
      <c r="U17" s="38"/>
    </row>
    <row r="18" spans="1:22" s="9" customFormat="1" x14ac:dyDescent="0.3">
      <c r="A18" s="5" t="s">
        <v>29</v>
      </c>
      <c r="B18" s="12" t="s">
        <v>16</v>
      </c>
      <c r="C18" s="24">
        <v>43998</v>
      </c>
      <c r="D18" s="24">
        <v>44176</v>
      </c>
      <c r="E18" s="5">
        <v>9</v>
      </c>
      <c r="F18" s="7">
        <v>290</v>
      </c>
      <c r="G18" s="7">
        <f t="shared" si="2"/>
        <v>2610</v>
      </c>
      <c r="H18" s="5"/>
      <c r="I18" s="16">
        <v>167.5</v>
      </c>
      <c r="J18" s="7">
        <f t="shared" si="0"/>
        <v>0</v>
      </c>
      <c r="K18" s="7">
        <f t="shared" si="1"/>
        <v>9</v>
      </c>
      <c r="L18" s="6">
        <f t="shared" si="3"/>
        <v>1.7313432835820894</v>
      </c>
      <c r="M18" s="8">
        <f t="shared" si="4"/>
        <v>2610</v>
      </c>
      <c r="N18" s="6">
        <v>3.72</v>
      </c>
      <c r="O18" s="6">
        <v>0</v>
      </c>
      <c r="P18" s="22">
        <v>0</v>
      </c>
      <c r="Q18" s="7">
        <f>(M18*N18)</f>
        <v>9709.2000000000007</v>
      </c>
      <c r="R18" s="7">
        <f t="shared" si="6"/>
        <v>1207.5346531343284</v>
      </c>
      <c r="S18" s="7">
        <f t="shared" si="7"/>
        <v>236.89314197301493</v>
      </c>
      <c r="T18" s="23">
        <f t="shared" si="8"/>
        <v>11153.627795107343</v>
      </c>
      <c r="U18" s="38"/>
    </row>
    <row r="19" spans="1:22" s="9" customFormat="1" x14ac:dyDescent="0.3">
      <c r="A19" s="5" t="s">
        <v>30</v>
      </c>
      <c r="B19" s="12" t="s">
        <v>17</v>
      </c>
      <c r="C19" s="24">
        <v>43998</v>
      </c>
      <c r="D19" s="24">
        <v>44176</v>
      </c>
      <c r="E19" s="5">
        <v>2</v>
      </c>
      <c r="F19" s="7">
        <v>298</v>
      </c>
      <c r="G19" s="7">
        <f t="shared" si="2"/>
        <v>596</v>
      </c>
      <c r="H19" s="5"/>
      <c r="I19" s="16">
        <v>167.5</v>
      </c>
      <c r="J19" s="7">
        <f t="shared" ref="J19:J27" si="9">H19*I19</f>
        <v>0</v>
      </c>
      <c r="K19" s="7">
        <f t="shared" si="1"/>
        <v>2</v>
      </c>
      <c r="L19" s="6">
        <f t="shared" si="3"/>
        <v>1.7791044776119402</v>
      </c>
      <c r="M19" s="8">
        <f t="shared" ref="M19:M22" si="10">G19+J19</f>
        <v>596</v>
      </c>
      <c r="N19" s="6">
        <v>3.72</v>
      </c>
      <c r="O19" s="6">
        <v>0</v>
      </c>
      <c r="P19" s="22">
        <v>0</v>
      </c>
      <c r="Q19" s="7">
        <f t="shared" si="5"/>
        <v>2217.12</v>
      </c>
      <c r="R19" s="7">
        <f t="shared" si="6"/>
        <v>275.74354531343283</v>
      </c>
      <c r="S19" s="7">
        <f t="shared" si="7"/>
        <v>54.095138933301499</v>
      </c>
      <c r="T19" s="23">
        <f t="shared" si="8"/>
        <v>2546.9586842467343</v>
      </c>
      <c r="U19" s="38"/>
    </row>
    <row r="20" spans="1:22" s="9" customFormat="1" x14ac:dyDescent="0.3">
      <c r="A20" s="5" t="s">
        <v>31</v>
      </c>
      <c r="B20" s="12" t="s">
        <v>19</v>
      </c>
      <c r="C20" s="24">
        <v>43998</v>
      </c>
      <c r="D20" s="24">
        <v>44176</v>
      </c>
      <c r="E20" s="5">
        <v>1</v>
      </c>
      <c r="F20" s="7">
        <v>297</v>
      </c>
      <c r="G20" s="7">
        <f t="shared" si="2"/>
        <v>297</v>
      </c>
      <c r="H20" s="5"/>
      <c r="I20" s="16">
        <v>167.5</v>
      </c>
      <c r="J20" s="7">
        <f t="shared" si="9"/>
        <v>0</v>
      </c>
      <c r="K20" s="7">
        <f t="shared" si="1"/>
        <v>1</v>
      </c>
      <c r="L20" s="6">
        <f t="shared" si="3"/>
        <v>1.7731343283582091</v>
      </c>
      <c r="M20" s="8">
        <f t="shared" si="10"/>
        <v>297</v>
      </c>
      <c r="N20" s="6">
        <v>3.72</v>
      </c>
      <c r="O20" s="6">
        <v>0</v>
      </c>
      <c r="P20" s="22">
        <v>0</v>
      </c>
      <c r="Q20" s="7">
        <f t="shared" si="5"/>
        <v>1104.8400000000001</v>
      </c>
      <c r="R20" s="7">
        <f t="shared" si="6"/>
        <v>137.40911570149254</v>
      </c>
      <c r="S20" s="7">
        <f t="shared" si="7"/>
        <v>26.95680581072239</v>
      </c>
      <c r="T20" s="23">
        <f t="shared" si="8"/>
        <v>1269.2059215122151</v>
      </c>
      <c r="U20" s="38"/>
    </row>
    <row r="21" spans="1:22" s="9" customFormat="1" x14ac:dyDescent="0.3">
      <c r="A21" s="5" t="s">
        <v>32</v>
      </c>
      <c r="B21" s="12" t="s">
        <v>18</v>
      </c>
      <c r="C21" s="24">
        <v>43998</v>
      </c>
      <c r="D21" s="24">
        <v>44176</v>
      </c>
      <c r="E21" s="5">
        <v>2</v>
      </c>
      <c r="F21" s="7">
        <v>297</v>
      </c>
      <c r="G21" s="7">
        <f t="shared" si="2"/>
        <v>594</v>
      </c>
      <c r="H21" s="5"/>
      <c r="I21" s="16">
        <v>167.5</v>
      </c>
      <c r="J21" s="7">
        <f t="shared" si="9"/>
        <v>0</v>
      </c>
      <c r="K21" s="7">
        <f t="shared" si="1"/>
        <v>2</v>
      </c>
      <c r="L21" s="6">
        <f t="shared" si="3"/>
        <v>1.7731343283582091</v>
      </c>
      <c r="M21" s="8">
        <f t="shared" si="10"/>
        <v>594</v>
      </c>
      <c r="N21" s="6">
        <v>3.72</v>
      </c>
      <c r="O21" s="6">
        <v>0</v>
      </c>
      <c r="P21" s="22">
        <v>0</v>
      </c>
      <c r="Q21" s="7">
        <f t="shared" si="5"/>
        <v>2209.6800000000003</v>
      </c>
      <c r="R21" s="7">
        <f t="shared" si="6"/>
        <v>274.81823140298508</v>
      </c>
      <c r="S21" s="7">
        <f t="shared" si="7"/>
        <v>53.91361162144478</v>
      </c>
      <c r="T21" s="23">
        <f t="shared" si="8"/>
        <v>2538.4118430244303</v>
      </c>
      <c r="U21" s="38"/>
    </row>
    <row r="22" spans="1:22" s="9" customFormat="1" x14ac:dyDescent="0.3">
      <c r="A22" s="5" t="s">
        <v>33</v>
      </c>
      <c r="B22" s="12" t="s">
        <v>20</v>
      </c>
      <c r="C22" s="24">
        <v>43998</v>
      </c>
      <c r="D22" s="24">
        <v>44176</v>
      </c>
      <c r="E22" s="5">
        <v>2</v>
      </c>
      <c r="F22" s="7">
        <v>299</v>
      </c>
      <c r="G22" s="7">
        <f t="shared" si="2"/>
        <v>598</v>
      </c>
      <c r="H22" s="5"/>
      <c r="I22" s="16">
        <v>167.5</v>
      </c>
      <c r="J22" s="7">
        <f t="shared" si="9"/>
        <v>0</v>
      </c>
      <c r="K22" s="7">
        <f t="shared" si="1"/>
        <v>2</v>
      </c>
      <c r="L22" s="6">
        <f>M22/K22/167.5</f>
        <v>1.7850746268656716</v>
      </c>
      <c r="M22" s="8">
        <f t="shared" si="10"/>
        <v>598</v>
      </c>
      <c r="N22" s="6">
        <v>3.72</v>
      </c>
      <c r="O22" s="6">
        <v>0</v>
      </c>
      <c r="P22" s="22">
        <v>0</v>
      </c>
      <c r="Q22" s="7">
        <f t="shared" si="5"/>
        <v>2224.56</v>
      </c>
      <c r="R22" s="7">
        <f t="shared" si="6"/>
        <v>276.66885922388065</v>
      </c>
      <c r="S22" s="7">
        <f t="shared" si="7"/>
        <v>54.276666245158211</v>
      </c>
      <c r="T22" s="23">
        <f t="shared" si="8"/>
        <v>2555.5055254690387</v>
      </c>
      <c r="U22" s="38"/>
    </row>
    <row r="23" spans="1:22" s="9" customFormat="1" x14ac:dyDescent="0.3">
      <c r="A23" s="5" t="s">
        <v>41</v>
      </c>
      <c r="B23" s="12" t="s">
        <v>21</v>
      </c>
      <c r="C23" s="24">
        <v>43998</v>
      </c>
      <c r="D23" s="24">
        <v>44176</v>
      </c>
      <c r="E23" s="5">
        <v>1</v>
      </c>
      <c r="F23" s="7">
        <v>297</v>
      </c>
      <c r="G23" s="7">
        <f t="shared" si="2"/>
        <v>297</v>
      </c>
      <c r="H23" s="5"/>
      <c r="I23" s="16">
        <v>167.5</v>
      </c>
      <c r="J23" s="7">
        <f>H23*I23</f>
        <v>0</v>
      </c>
      <c r="K23" s="7">
        <f t="shared" si="1"/>
        <v>1</v>
      </c>
      <c r="L23" s="6">
        <f>M23/K23/167.5</f>
        <v>1.7731343283582091</v>
      </c>
      <c r="M23" s="8">
        <f>G23+J23</f>
        <v>297</v>
      </c>
      <c r="N23" s="6">
        <v>3.72</v>
      </c>
      <c r="O23" s="6">
        <v>0</v>
      </c>
      <c r="P23" s="22">
        <v>0</v>
      </c>
      <c r="Q23" s="7">
        <f t="shared" si="5"/>
        <v>1104.8400000000001</v>
      </c>
      <c r="R23" s="7">
        <f t="shared" si="6"/>
        <v>137.40911570149254</v>
      </c>
      <c r="S23" s="7">
        <f t="shared" si="7"/>
        <v>26.95680581072239</v>
      </c>
      <c r="T23" s="23">
        <f t="shared" si="8"/>
        <v>1269.2059215122151</v>
      </c>
      <c r="U23" s="38"/>
    </row>
    <row r="24" spans="1:22" s="18" customFormat="1" ht="17.25" customHeight="1" x14ac:dyDescent="0.3">
      <c r="A24" s="27"/>
      <c r="B24" s="28" t="s">
        <v>22</v>
      </c>
      <c r="C24" s="29"/>
      <c r="D24" s="29"/>
      <c r="E24" s="27">
        <f>SUM(E10:E23)</f>
        <v>29</v>
      </c>
      <c r="F24" s="30">
        <v>299</v>
      </c>
      <c r="G24" s="30">
        <f>SUM(G10:G23)</f>
        <v>8572</v>
      </c>
      <c r="H24" s="27">
        <f>SUM(H10:H23)</f>
        <v>0</v>
      </c>
      <c r="I24" s="31">
        <v>167.5</v>
      </c>
      <c r="J24" s="30">
        <f>H24*I24</f>
        <v>0</v>
      </c>
      <c r="K24" s="30">
        <f t="shared" ref="K24" si="11">E24+H24</f>
        <v>29</v>
      </c>
      <c r="L24" s="32">
        <f>M24/K24/167.5</f>
        <v>1.7646937725167269</v>
      </c>
      <c r="M24" s="33">
        <f>G24+J24</f>
        <v>8572</v>
      </c>
      <c r="N24" s="32">
        <v>3.72</v>
      </c>
      <c r="O24" s="32">
        <v>0</v>
      </c>
      <c r="P24" s="22">
        <v>0</v>
      </c>
      <c r="Q24" s="30">
        <f>SUM(Q10:Q23)</f>
        <v>31887.84</v>
      </c>
      <c r="R24" s="30">
        <f>SUM(R10:R23)</f>
        <v>3965.8954201791053</v>
      </c>
      <c r="S24" s="30">
        <f>SUM(S10:S23)</f>
        <v>778.02605861788663</v>
      </c>
      <c r="T24" s="23">
        <f>SUM(O24+P24+Q24+R24+S24)</f>
        <v>36631.761478796987</v>
      </c>
      <c r="U24" s="38"/>
      <c r="V24" s="39"/>
    </row>
    <row r="25" spans="1:22" ht="33.75" customHeight="1" x14ac:dyDescent="0.3">
      <c r="A25" s="17" t="s">
        <v>54</v>
      </c>
      <c r="B25" s="45" t="s">
        <v>55</v>
      </c>
      <c r="C25" s="45"/>
      <c r="D25" s="45"/>
      <c r="E25" s="45"/>
      <c r="F25" s="45"/>
      <c r="G25" s="45"/>
      <c r="H25" s="45"/>
      <c r="I25" s="45"/>
      <c r="J25" s="45"/>
      <c r="K25" s="45"/>
      <c r="L25" s="45"/>
      <c r="M25" s="45"/>
      <c r="N25" s="45"/>
      <c r="O25" s="45"/>
      <c r="P25" s="45"/>
      <c r="Q25" s="45"/>
      <c r="R25" s="45"/>
      <c r="S25" s="45"/>
      <c r="T25" s="45"/>
      <c r="U25" s="38"/>
    </row>
    <row r="26" spans="1:22" s="9" customFormat="1" ht="34.5" customHeight="1" x14ac:dyDescent="0.3">
      <c r="A26" s="5" t="s">
        <v>56</v>
      </c>
      <c r="B26" s="13" t="s">
        <v>50</v>
      </c>
      <c r="C26" s="24">
        <v>43998</v>
      </c>
      <c r="D26" s="24">
        <v>44176</v>
      </c>
      <c r="E26" s="5">
        <v>1</v>
      </c>
      <c r="F26" s="7">
        <v>297</v>
      </c>
      <c r="G26" s="7">
        <f t="shared" si="2"/>
        <v>297</v>
      </c>
      <c r="H26" s="5"/>
      <c r="I26" s="16">
        <v>167.5</v>
      </c>
      <c r="J26" s="7">
        <f>H26*I26</f>
        <v>0</v>
      </c>
      <c r="K26" s="7">
        <f t="shared" si="1"/>
        <v>1</v>
      </c>
      <c r="L26" s="6">
        <f>M26/K26/167.5</f>
        <v>1.7731343283582091</v>
      </c>
      <c r="M26" s="8">
        <f>G26+J26</f>
        <v>297</v>
      </c>
      <c r="N26" s="6">
        <v>3.72</v>
      </c>
      <c r="O26" s="6">
        <v>0</v>
      </c>
      <c r="P26" s="22">
        <v>0</v>
      </c>
      <c r="Q26" s="7">
        <f>(M26*N26)</f>
        <v>1104.8400000000001</v>
      </c>
      <c r="R26" s="7">
        <f>(M26/167.5)*3.72*0.7*8*3.72</f>
        <v>137.40911570149254</v>
      </c>
      <c r="S26" s="7">
        <f>(Q26+R26)*2.17%</f>
        <v>26.95680581072239</v>
      </c>
      <c r="T26" s="23">
        <f t="shared" ref="T26" si="12">SUM(O26+P26+Q26+R26+S26)</f>
        <v>1269.2059215122151</v>
      </c>
      <c r="U26" s="38"/>
    </row>
    <row r="27" spans="1:22" s="18" customFormat="1" ht="17.25" customHeight="1" x14ac:dyDescent="0.3">
      <c r="A27" s="27"/>
      <c r="B27" s="28" t="s">
        <v>22</v>
      </c>
      <c r="C27" s="29"/>
      <c r="D27" s="29"/>
      <c r="E27" s="27">
        <f>SUM(E24+E26)</f>
        <v>30</v>
      </c>
      <c r="F27" s="30">
        <v>299</v>
      </c>
      <c r="G27" s="30">
        <f>SUM(G24+G26)</f>
        <v>8869</v>
      </c>
      <c r="H27" s="27">
        <f>SUM(H10:H26)</f>
        <v>0</v>
      </c>
      <c r="I27" s="31">
        <v>167.5</v>
      </c>
      <c r="J27" s="30">
        <f t="shared" si="9"/>
        <v>0</v>
      </c>
      <c r="K27" s="30">
        <f>E27+H27</f>
        <v>30</v>
      </c>
      <c r="L27" s="32">
        <f>M27/K27/167.5</f>
        <v>1.7649751243781093</v>
      </c>
      <c r="M27" s="33">
        <f>G27+J27</f>
        <v>8869</v>
      </c>
      <c r="N27" s="32">
        <v>3.72</v>
      </c>
      <c r="O27" s="32">
        <v>0</v>
      </c>
      <c r="P27" s="22">
        <v>0</v>
      </c>
      <c r="Q27" s="30">
        <f>SUM(Q24+Q26)</f>
        <v>32992.68</v>
      </c>
      <c r="R27" s="30">
        <f>SUM(R24+R26)</f>
        <v>4103.3045358805975</v>
      </c>
      <c r="S27" s="30">
        <f>SUM(S24+S26)</f>
        <v>804.98286442860899</v>
      </c>
      <c r="T27" s="23">
        <f>SUM(O27+P27+Q27+R27+S27)</f>
        <v>37900.967400309208</v>
      </c>
      <c r="U27" s="38"/>
      <c r="V27" s="39"/>
    </row>
    <row r="28" spans="1:22" ht="15.75" customHeight="1" x14ac:dyDescent="0.3">
      <c r="A28" s="25"/>
      <c r="B28" s="1"/>
      <c r="C28"/>
      <c r="D28" t="s">
        <v>45</v>
      </c>
      <c r="E28"/>
      <c r="F28" s="26"/>
      <c r="G28" s="26"/>
      <c r="H28" s="26"/>
      <c r="I28" s="26"/>
      <c r="J28" s="26"/>
      <c r="K28" s="26"/>
      <c r="L28" s="26"/>
      <c r="M28" s="26"/>
      <c r="N28" s="26"/>
      <c r="O28" s="26"/>
      <c r="P28" s="26"/>
      <c r="Q28" s="26"/>
      <c r="R28" s="26"/>
      <c r="S28" s="26"/>
      <c r="T28" s="26"/>
    </row>
    <row r="29" spans="1:22" ht="15.75" customHeight="1" x14ac:dyDescent="0.3">
      <c r="A29" s="25"/>
      <c r="B29"/>
      <c r="C29"/>
      <c r="D29"/>
      <c r="E29"/>
      <c r="F29"/>
      <c r="G29"/>
      <c r="H29"/>
      <c r="I29"/>
      <c r="J29"/>
      <c r="K29"/>
      <c r="L29"/>
      <c r="M29"/>
      <c r="N29"/>
      <c r="O29"/>
      <c r="P29"/>
      <c r="Q29"/>
      <c r="R29"/>
      <c r="S29" s="40"/>
      <c r="T29"/>
    </row>
    <row r="30" spans="1:22" ht="15.75" customHeight="1" x14ac:dyDescent="0.3">
      <c r="A30" s="25"/>
      <c r="B30"/>
      <c r="C30"/>
      <c r="D30"/>
      <c r="E30"/>
      <c r="F30"/>
      <c r="G30"/>
      <c r="H30"/>
      <c r="I30"/>
      <c r="J30"/>
      <c r="K30"/>
      <c r="L30"/>
      <c r="M30"/>
      <c r="N30"/>
      <c r="O30"/>
      <c r="P30"/>
      <c r="Q30"/>
      <c r="R30"/>
      <c r="S30"/>
      <c r="T30" s="1"/>
    </row>
    <row r="31" spans="1:22" ht="15.75" customHeight="1" x14ac:dyDescent="0.3">
      <c r="A31" s="25"/>
      <c r="B31" s="1"/>
      <c r="C31" s="25"/>
      <c r="D31" s="25"/>
      <c r="E31" s="1"/>
      <c r="F31" s="1"/>
      <c r="G31" s="1"/>
      <c r="H31" s="1"/>
      <c r="I31" s="1"/>
      <c r="P31" s="1"/>
      <c r="T31" s="1"/>
    </row>
    <row r="32" spans="1:22" ht="15.75" customHeight="1" x14ac:dyDescent="0.3">
      <c r="V32" s="41"/>
    </row>
    <row r="33" spans="22:22" ht="15.75" customHeight="1" x14ac:dyDescent="0.3">
      <c r="V33" s="41"/>
    </row>
    <row r="34" spans="22:22" ht="15.75" customHeight="1" x14ac:dyDescent="0.3"/>
    <row r="35" spans="22:22" ht="15.75" customHeight="1" x14ac:dyDescent="0.3"/>
    <row r="36" spans="22:22" ht="15.75" customHeight="1" x14ac:dyDescent="0.3"/>
    <row r="37" spans="22:22" ht="15.75" customHeight="1" x14ac:dyDescent="0.3"/>
    <row r="38" spans="22:22" ht="15.75" customHeight="1" x14ac:dyDescent="0.3"/>
    <row r="39" spans="22:22" ht="15.75" customHeight="1" x14ac:dyDescent="0.3"/>
    <row r="40" spans="22:22" ht="15.75" customHeight="1" x14ac:dyDescent="0.3"/>
    <row r="41" spans="22:22" ht="15.75" customHeight="1" x14ac:dyDescent="0.3"/>
    <row r="42" spans="22:22" ht="15.75" customHeight="1" x14ac:dyDescent="0.3"/>
    <row r="43" spans="22:22" ht="15.75" customHeight="1" x14ac:dyDescent="0.3"/>
    <row r="44" spans="22:22" ht="15.75" customHeight="1" x14ac:dyDescent="0.3"/>
    <row r="45" spans="22:22" ht="15.75" customHeight="1" x14ac:dyDescent="0.3"/>
    <row r="46" spans="22:22" ht="15.75" customHeight="1" x14ac:dyDescent="0.3"/>
    <row r="47" spans="22:22" ht="15.75" customHeight="1" x14ac:dyDescent="0.3"/>
    <row r="48" spans="22:22"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spans="3:20" ht="15.75" customHeight="1" x14ac:dyDescent="0.3"/>
    <row r="210" spans="3:20" ht="15.75" customHeight="1" x14ac:dyDescent="0.3"/>
    <row r="211" spans="3:20" ht="24" customHeight="1" x14ac:dyDescent="0.3"/>
    <row r="212" spans="3:20" ht="25.5" customHeight="1" x14ac:dyDescent="0.3"/>
    <row r="213" spans="3:20" x14ac:dyDescent="0.3">
      <c r="D213" s="42" t="s">
        <v>57</v>
      </c>
      <c r="E213" s="43"/>
      <c r="F213" s="43"/>
      <c r="G213" s="43"/>
      <c r="H213" s="43"/>
      <c r="I213" s="43"/>
      <c r="J213" s="43"/>
      <c r="K213" s="43"/>
      <c r="L213" s="43"/>
      <c r="M213" s="43"/>
      <c r="N213" s="43"/>
      <c r="O213" s="36"/>
      <c r="P213" s="36"/>
      <c r="Q213" s="36"/>
      <c r="R213" s="36"/>
      <c r="S213" s="36"/>
      <c r="T213" s="36"/>
    </row>
    <row r="214" spans="3:20" x14ac:dyDescent="0.3">
      <c r="S214" s="37"/>
      <c r="T214" s="36"/>
    </row>
    <row r="215" spans="3:20" x14ac:dyDescent="0.3">
      <c r="C215" s="36"/>
      <c r="D215" s="36"/>
      <c r="E215" s="36"/>
      <c r="F215" s="36"/>
      <c r="G215" s="36"/>
      <c r="H215" s="36"/>
      <c r="I215" s="36"/>
      <c r="J215" s="36"/>
      <c r="K215" s="36"/>
      <c r="L215" s="36"/>
      <c r="M215" s="36"/>
      <c r="N215" s="36"/>
      <c r="O215" s="36"/>
      <c r="P215" s="36"/>
      <c r="Q215" s="36"/>
      <c r="R215" s="36"/>
      <c r="S215" s="36"/>
      <c r="T215" s="36"/>
    </row>
  </sheetData>
  <dataConsolidate/>
  <mergeCells count="4">
    <mergeCell ref="D213:N213"/>
    <mergeCell ref="A5:S5"/>
    <mergeCell ref="B9:T9"/>
    <mergeCell ref="B25:T25"/>
  </mergeCells>
  <phoneticPr fontId="4" type="noConversion"/>
  <pageMargins left="0.70866141732283472" right="0.31496062992125984" top="0.35433070866141736" bottom="0.35433070866141736"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2017-02-15T08:51:26Z</cp:lastPrinted>
  <dcterms:created xsi:type="dcterms:W3CDTF">2006-09-16T00:00:00Z</dcterms:created>
  <dcterms:modified xsi:type="dcterms:W3CDTF">2020-06-12T12:04:35Z</dcterms:modified>
</cp:coreProperties>
</file>