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545"/>
  </bookViews>
  <sheets>
    <sheet name="Lapas1" sheetId="1" r:id="rId1"/>
  </sheets>
  <definedNames>
    <definedName name="_xlnm.Print_Area" localSheetId="0">Lapas1!$A$1:$U$65</definedName>
    <definedName name="_xlnm.Print_Titles" localSheetId="0">Lapas1!$6:$8</definedName>
  </definedNames>
  <calcPr calcId="152511"/>
</workbook>
</file>

<file path=xl/calcChain.xml><?xml version="1.0" encoding="utf-8"?>
<calcChain xmlns="http://schemas.openxmlformats.org/spreadsheetml/2006/main">
  <c r="G51" i="1" l="1"/>
  <c r="M51" i="1" s="1"/>
  <c r="G33" i="1"/>
  <c r="M33" i="1" s="1"/>
  <c r="G20" i="1"/>
  <c r="G21" i="1"/>
  <c r="G24" i="1"/>
  <c r="G26" i="1"/>
  <c r="G25" i="1"/>
  <c r="G10" i="1"/>
  <c r="G55" i="1"/>
  <c r="G57" i="1" s="1"/>
  <c r="G13" i="1"/>
  <c r="G15" i="1"/>
  <c r="G17" i="1"/>
  <c r="G14" i="1"/>
  <c r="G23" i="1"/>
  <c r="G22" i="1"/>
  <c r="G11" i="1"/>
  <c r="G30" i="1"/>
  <c r="G37" i="1" s="1"/>
  <c r="M37" i="1" s="1"/>
  <c r="R37" i="1" s="1"/>
  <c r="G36" i="1"/>
  <c r="G41" i="1"/>
  <c r="G59" i="1"/>
  <c r="G60" i="1"/>
  <c r="G46" i="1"/>
  <c r="F28" i="1"/>
  <c r="F37" i="1"/>
  <c r="F44" i="1"/>
  <c r="F57" i="1"/>
  <c r="F53" i="1"/>
  <c r="G47" i="1"/>
  <c r="G53" i="1" s="1"/>
  <c r="G48" i="1"/>
  <c r="G49" i="1"/>
  <c r="G50" i="1"/>
  <c r="G52" i="1"/>
  <c r="M52" i="1" s="1"/>
  <c r="G39" i="1"/>
  <c r="G44" i="1" s="1"/>
  <c r="G40" i="1"/>
  <c r="G42" i="1"/>
  <c r="G43" i="1"/>
  <c r="G31" i="1"/>
  <c r="G32" i="1"/>
  <c r="G34" i="1"/>
  <c r="G35" i="1"/>
  <c r="M35" i="1" s="1"/>
  <c r="G12" i="1"/>
  <c r="G28" i="1" s="1"/>
  <c r="G16" i="1"/>
  <c r="G18" i="1"/>
  <c r="G19" i="1"/>
  <c r="G27" i="1"/>
  <c r="G56" i="1"/>
  <c r="M56" i="1" s="1"/>
  <c r="E28" i="1"/>
  <c r="J25" i="1"/>
  <c r="M25" i="1" s="1"/>
  <c r="K25" i="1"/>
  <c r="E57" i="1"/>
  <c r="K57" i="1" s="1"/>
  <c r="E44" i="1"/>
  <c r="E53" i="1"/>
  <c r="E37" i="1"/>
  <c r="J26" i="1"/>
  <c r="M26" i="1" s="1"/>
  <c r="K26" i="1"/>
  <c r="J27" i="1"/>
  <c r="M27" i="1" s="1"/>
  <c r="K27" i="1"/>
  <c r="J23" i="1"/>
  <c r="M23" i="1" s="1"/>
  <c r="K23" i="1"/>
  <c r="J35" i="1"/>
  <c r="K35" i="1"/>
  <c r="J34" i="1"/>
  <c r="M34" i="1" s="1"/>
  <c r="K34" i="1"/>
  <c r="J36" i="1"/>
  <c r="M36" i="1" s="1"/>
  <c r="J52" i="1"/>
  <c r="K36" i="1"/>
  <c r="K52" i="1"/>
  <c r="J51" i="1"/>
  <c r="K51" i="1"/>
  <c r="J43" i="1"/>
  <c r="M43" i="1" s="1"/>
  <c r="K43" i="1"/>
  <c r="J33" i="1"/>
  <c r="K33" i="1"/>
  <c r="J21" i="1"/>
  <c r="M21" i="1" s="1"/>
  <c r="K21" i="1"/>
  <c r="J50" i="1"/>
  <c r="M50" i="1" s="1"/>
  <c r="K50" i="1"/>
  <c r="J42" i="1"/>
  <c r="M42" i="1" s="1"/>
  <c r="K42" i="1"/>
  <c r="J32" i="1"/>
  <c r="M32" i="1" s="1"/>
  <c r="K32" i="1"/>
  <c r="J18" i="1"/>
  <c r="M18" i="1" s="1"/>
  <c r="K18" i="1"/>
  <c r="J49" i="1"/>
  <c r="M49" i="1" s="1"/>
  <c r="K49" i="1"/>
  <c r="J59" i="1"/>
  <c r="M59" i="1" s="1"/>
  <c r="J56" i="1"/>
  <c r="J41" i="1"/>
  <c r="M41" i="1" s="1"/>
  <c r="J17" i="1"/>
  <c r="M17" i="1" s="1"/>
  <c r="K59" i="1"/>
  <c r="K56" i="1"/>
  <c r="K41" i="1"/>
  <c r="K17" i="1"/>
  <c r="J39" i="1"/>
  <c r="J14" i="1"/>
  <c r="M14" i="1" s="1"/>
  <c r="J48" i="1"/>
  <c r="M48" i="1" s="1"/>
  <c r="R48" i="1" s="1"/>
  <c r="K39" i="1"/>
  <c r="K14" i="1"/>
  <c r="L14" i="1"/>
  <c r="K48" i="1"/>
  <c r="H57" i="1"/>
  <c r="J57" i="1"/>
  <c r="J55" i="1"/>
  <c r="M55" i="1" s="1"/>
  <c r="R55" i="1" s="1"/>
  <c r="K55" i="1"/>
  <c r="L55" i="1"/>
  <c r="H53" i="1"/>
  <c r="J53" i="1"/>
  <c r="K53" i="1"/>
  <c r="J47" i="1"/>
  <c r="K47" i="1"/>
  <c r="J46" i="1"/>
  <c r="M46" i="1" s="1"/>
  <c r="K46" i="1"/>
  <c r="L46" i="1"/>
  <c r="H44" i="1"/>
  <c r="J44" i="1" s="1"/>
  <c r="J40" i="1"/>
  <c r="M40" i="1" s="1"/>
  <c r="R40" i="1" s="1"/>
  <c r="S40" i="1" s="1"/>
  <c r="P40" i="1" s="1"/>
  <c r="T40" i="1" s="1"/>
  <c r="U40" i="1"/>
  <c r="K40" i="1"/>
  <c r="L40" i="1"/>
  <c r="E60" i="1"/>
  <c r="H28" i="1"/>
  <c r="H37" i="1"/>
  <c r="H60" i="1"/>
  <c r="H61" i="1" s="1"/>
  <c r="J61" i="1" s="1"/>
  <c r="J31" i="1"/>
  <c r="M31" i="1" s="1"/>
  <c r="R31" i="1" s="1"/>
  <c r="Q31" i="1"/>
  <c r="S31" i="1" s="1"/>
  <c r="K31" i="1"/>
  <c r="L31" i="1" s="1"/>
  <c r="J37" i="1"/>
  <c r="K37" i="1"/>
  <c r="L37" i="1"/>
  <c r="J30" i="1"/>
  <c r="M30" i="1" s="1"/>
  <c r="L30" i="1" s="1"/>
  <c r="K30" i="1"/>
  <c r="J12" i="1"/>
  <c r="M12" i="1" s="1"/>
  <c r="R12" i="1" s="1"/>
  <c r="S12" i="1" s="1"/>
  <c r="U12" i="1"/>
  <c r="P12" i="1"/>
  <c r="T12" i="1" s="1"/>
  <c r="K12" i="1"/>
  <c r="L12" i="1"/>
  <c r="J28" i="1"/>
  <c r="K28" i="1"/>
  <c r="K60" i="1"/>
  <c r="J24" i="1"/>
  <c r="M24" i="1" s="1"/>
  <c r="R24" i="1" s="1"/>
  <c r="S24" i="1"/>
  <c r="U24" i="1"/>
  <c r="P24" i="1"/>
  <c r="T24" i="1" s="1"/>
  <c r="K24" i="1"/>
  <c r="L24" i="1"/>
  <c r="J22" i="1"/>
  <c r="M22" i="1" s="1"/>
  <c r="K22" i="1"/>
  <c r="J20" i="1"/>
  <c r="K20" i="1"/>
  <c r="J19" i="1"/>
  <c r="M19" i="1" s="1"/>
  <c r="K19" i="1"/>
  <c r="J16" i="1"/>
  <c r="K16" i="1"/>
  <c r="J15" i="1"/>
  <c r="M15" i="1" s="1"/>
  <c r="R15" i="1" s="1"/>
  <c r="U15" i="1" s="1"/>
  <c r="S15" i="1"/>
  <c r="P15" i="1" s="1"/>
  <c r="T15" i="1" s="1"/>
  <c r="J13" i="1"/>
  <c r="M13" i="1" s="1"/>
  <c r="R13" i="1" s="1"/>
  <c r="Q13" i="1"/>
  <c r="J11" i="1"/>
  <c r="M11" i="1" s="1"/>
  <c r="R11" i="1" s="1"/>
  <c r="S11" i="1" s="1"/>
  <c r="J10" i="1"/>
  <c r="M10" i="1" s="1"/>
  <c r="R10" i="1" s="1"/>
  <c r="S10" i="1" s="1"/>
  <c r="U10" i="1" s="1"/>
  <c r="K11" i="1"/>
  <c r="K10" i="1"/>
  <c r="K13" i="1"/>
  <c r="L13" i="1" s="1"/>
  <c r="K15" i="1"/>
  <c r="L15" i="1"/>
  <c r="U48" i="1" l="1"/>
  <c r="U55" i="1"/>
  <c r="U11" i="1"/>
  <c r="R22" i="1"/>
  <c r="Q22" i="1"/>
  <c r="L10" i="1"/>
  <c r="P10" i="1"/>
  <c r="T10" i="1" s="1"/>
  <c r="J60" i="1"/>
  <c r="M60" i="1" s="1"/>
  <c r="P11" i="1"/>
  <c r="T11" i="1" s="1"/>
  <c r="U31" i="1"/>
  <c r="R46" i="1"/>
  <c r="Q46" i="1"/>
  <c r="L48" i="1"/>
  <c r="R14" i="1"/>
  <c r="Q14" i="1"/>
  <c r="R41" i="1"/>
  <c r="Q41" i="1"/>
  <c r="L41" i="1"/>
  <c r="R49" i="1"/>
  <c r="L49" i="1"/>
  <c r="Q32" i="1"/>
  <c r="L32" i="1"/>
  <c r="R32" i="1"/>
  <c r="R50" i="1"/>
  <c r="L50" i="1"/>
  <c r="R36" i="1"/>
  <c r="L36" i="1"/>
  <c r="R27" i="1"/>
  <c r="L27" i="1"/>
  <c r="L25" i="1"/>
  <c r="R25" i="1"/>
  <c r="R35" i="1"/>
  <c r="L35" i="1"/>
  <c r="R52" i="1"/>
  <c r="L52" i="1"/>
  <c r="M53" i="1"/>
  <c r="L11" i="1"/>
  <c r="R19" i="1"/>
  <c r="L19" i="1"/>
  <c r="L22" i="1"/>
  <c r="R30" i="1"/>
  <c r="Q30" i="1"/>
  <c r="F60" i="1"/>
  <c r="F61" i="1" s="1"/>
  <c r="E61" i="1"/>
  <c r="K61" i="1" s="1"/>
  <c r="K44" i="1"/>
  <c r="P55" i="1"/>
  <c r="T55" i="1" s="1"/>
  <c r="S55" i="1"/>
  <c r="M20" i="1"/>
  <c r="P31" i="1"/>
  <c r="T31" i="1" s="1"/>
  <c r="P48" i="1"/>
  <c r="T48" i="1" s="1"/>
  <c r="S48" i="1"/>
  <c r="R59" i="1"/>
  <c r="L59" i="1"/>
  <c r="Q18" i="1"/>
  <c r="R18" i="1"/>
  <c r="L18" i="1"/>
  <c r="R42" i="1"/>
  <c r="L42" i="1"/>
  <c r="Q21" i="1"/>
  <c r="L21" i="1"/>
  <c r="R21" i="1"/>
  <c r="Q43" i="1"/>
  <c r="R43" i="1"/>
  <c r="L43" i="1"/>
  <c r="R34" i="1"/>
  <c r="Q34" i="1"/>
  <c r="L34" i="1"/>
  <c r="L23" i="1"/>
  <c r="R23" i="1"/>
  <c r="R26" i="1"/>
  <c r="L26" i="1"/>
  <c r="L56" i="1"/>
  <c r="R56" i="1"/>
  <c r="Q56" i="1"/>
  <c r="M16" i="1"/>
  <c r="R33" i="1"/>
  <c r="L33" i="1"/>
  <c r="Q33" i="1"/>
  <c r="S13" i="1"/>
  <c r="P13" i="1" s="1"/>
  <c r="T13" i="1" s="1"/>
  <c r="U13" i="1"/>
  <c r="R17" i="1"/>
  <c r="L17" i="1"/>
  <c r="Q17" i="1"/>
  <c r="M28" i="1"/>
  <c r="G61" i="1"/>
  <c r="M61" i="1" s="1"/>
  <c r="L61" i="1" s="1"/>
  <c r="M44" i="1"/>
  <c r="M57" i="1"/>
  <c r="L51" i="1"/>
  <c r="R51" i="1"/>
  <c r="M39" i="1"/>
  <c r="M47" i="1"/>
  <c r="S56" i="1" l="1"/>
  <c r="U56" i="1" s="1"/>
  <c r="P56" i="1"/>
  <c r="T56" i="1" s="1"/>
  <c r="Q57" i="1"/>
  <c r="S43" i="1"/>
  <c r="U43" i="1"/>
  <c r="P43" i="1"/>
  <c r="T43" i="1" s="1"/>
  <c r="S18" i="1"/>
  <c r="U18" i="1"/>
  <c r="P18" i="1"/>
  <c r="T18" i="1" s="1"/>
  <c r="R47" i="1"/>
  <c r="L47" i="1"/>
  <c r="L57" i="1"/>
  <c r="R57" i="1"/>
  <c r="S17" i="1"/>
  <c r="P17" i="1" s="1"/>
  <c r="T17" i="1" s="1"/>
  <c r="S59" i="1"/>
  <c r="U59" i="1" s="1"/>
  <c r="R20" i="1"/>
  <c r="L20" i="1"/>
  <c r="R53" i="1"/>
  <c r="L53" i="1"/>
  <c r="S35" i="1"/>
  <c r="P35" i="1" s="1"/>
  <c r="T35" i="1" s="1"/>
  <c r="U35" i="1"/>
  <c r="S27" i="1"/>
  <c r="U27" i="1"/>
  <c r="P27" i="1"/>
  <c r="T27" i="1" s="1"/>
  <c r="P50" i="1"/>
  <c r="T50" i="1" s="1"/>
  <c r="S50" i="1"/>
  <c r="U50" i="1"/>
  <c r="R60" i="1"/>
  <c r="L60" i="1"/>
  <c r="R39" i="1"/>
  <c r="Q39" i="1"/>
  <c r="L39" i="1"/>
  <c r="R44" i="1"/>
  <c r="L44" i="1"/>
  <c r="R16" i="1"/>
  <c r="Q16" i="1"/>
  <c r="L16" i="1"/>
  <c r="S21" i="1"/>
  <c r="U21" i="1" s="1"/>
  <c r="U25" i="1"/>
  <c r="S25" i="1"/>
  <c r="P25" i="1" s="1"/>
  <c r="T25" i="1" s="1"/>
  <c r="S49" i="1"/>
  <c r="P49" i="1" s="1"/>
  <c r="T49" i="1" s="1"/>
  <c r="U49" i="1"/>
  <c r="S14" i="1"/>
  <c r="U14" i="1" s="1"/>
  <c r="S51" i="1"/>
  <c r="U51" i="1"/>
  <c r="P51" i="1"/>
  <c r="T51" i="1" s="1"/>
  <c r="P34" i="1"/>
  <c r="T34" i="1" s="1"/>
  <c r="S34" i="1"/>
  <c r="U34" i="1"/>
  <c r="Q37" i="1"/>
  <c r="P30" i="1"/>
  <c r="T30" i="1" s="1"/>
  <c r="S30" i="1"/>
  <c r="U30" i="1"/>
  <c r="S19" i="1"/>
  <c r="U19" i="1" s="1"/>
  <c r="P19" i="1"/>
  <c r="T19" i="1" s="1"/>
  <c r="S52" i="1"/>
  <c r="U52" i="1" s="1"/>
  <c r="P52" i="1"/>
  <c r="T52" i="1" s="1"/>
  <c r="S36" i="1"/>
  <c r="P36" i="1"/>
  <c r="T36" i="1" s="1"/>
  <c r="U36" i="1"/>
  <c r="S26" i="1"/>
  <c r="U26" i="1" s="1"/>
  <c r="R28" i="1"/>
  <c r="L28" i="1"/>
  <c r="S23" i="1"/>
  <c r="U23" i="1" s="1"/>
  <c r="S42" i="1"/>
  <c r="U42" i="1" s="1"/>
  <c r="S32" i="1"/>
  <c r="P32" i="1" s="1"/>
  <c r="T32" i="1" s="1"/>
  <c r="U32" i="1"/>
  <c r="S41" i="1"/>
  <c r="U41" i="1"/>
  <c r="P41" i="1"/>
  <c r="T41" i="1" s="1"/>
  <c r="S22" i="1"/>
  <c r="U22" i="1"/>
  <c r="P22" i="1"/>
  <c r="T22" i="1" s="1"/>
  <c r="S33" i="1"/>
  <c r="U33" i="1" s="1"/>
  <c r="Q53" i="1"/>
  <c r="S46" i="1"/>
  <c r="U46" i="1" s="1"/>
  <c r="R61" i="1" l="1"/>
  <c r="S37" i="1"/>
  <c r="P37" i="1" s="1"/>
  <c r="T37" i="1" s="1"/>
  <c r="P14" i="1"/>
  <c r="T14" i="1" s="1"/>
  <c r="P46" i="1"/>
  <c r="T46" i="1" s="1"/>
  <c r="P33" i="1"/>
  <c r="T33" i="1" s="1"/>
  <c r="P42" i="1"/>
  <c r="T42" i="1" s="1"/>
  <c r="P23" i="1"/>
  <c r="T23" i="1" s="1"/>
  <c r="P26" i="1"/>
  <c r="T26" i="1" s="1"/>
  <c r="P21" i="1"/>
  <c r="T21" i="1" s="1"/>
  <c r="Q44" i="1"/>
  <c r="S39" i="1"/>
  <c r="P39" i="1" s="1"/>
  <c r="T39" i="1" s="1"/>
  <c r="S20" i="1"/>
  <c r="U20" i="1"/>
  <c r="P20" i="1"/>
  <c r="T20" i="1" s="1"/>
  <c r="U17" i="1"/>
  <c r="P59" i="1"/>
  <c r="T59" i="1" s="1"/>
  <c r="S47" i="1"/>
  <c r="P47" i="1" s="1"/>
  <c r="T47" i="1" s="1"/>
  <c r="S57" i="1"/>
  <c r="U57" i="1"/>
  <c r="P57" i="1"/>
  <c r="T57" i="1" s="1"/>
  <c r="P53" i="1"/>
  <c r="T53" i="1" s="1"/>
  <c r="S53" i="1"/>
  <c r="U53" i="1"/>
  <c r="S16" i="1"/>
  <c r="U16" i="1" s="1"/>
  <c r="Q28" i="1"/>
  <c r="S60" i="1"/>
  <c r="U60" i="1" s="1"/>
  <c r="P60" i="1"/>
  <c r="T60" i="1" s="1"/>
  <c r="S44" i="1" l="1"/>
  <c r="U44" i="1"/>
  <c r="P44" i="1"/>
  <c r="T44" i="1" s="1"/>
  <c r="Q61" i="1"/>
  <c r="S28" i="1"/>
  <c r="S61" i="1" s="1"/>
  <c r="U28" i="1"/>
  <c r="U47" i="1"/>
  <c r="P16" i="1"/>
  <c r="T16" i="1" s="1"/>
  <c r="U39" i="1"/>
  <c r="U37" i="1"/>
  <c r="U61" i="1" l="1"/>
  <c r="P28" i="1"/>
  <c r="T28" i="1" l="1"/>
  <c r="T61" i="1" s="1"/>
  <c r="P61" i="1"/>
</calcChain>
</file>

<file path=xl/sharedStrings.xml><?xml version="1.0" encoding="utf-8"?>
<sst xmlns="http://schemas.openxmlformats.org/spreadsheetml/2006/main" count="123" uniqueCount="96">
  <si>
    <t>Eil. Nr.</t>
  </si>
  <si>
    <t>Dalyvių skaičius (bedarbių)</t>
  </si>
  <si>
    <t>Vieno dalyvio vidutinė darbų trukmė val. (vieno mėnesio -167,5 d.val.)</t>
  </si>
  <si>
    <t>Bedarbių darbo valandų skaičius (viso)</t>
  </si>
  <si>
    <t>Dalyvių skaičius   (moksleivių)</t>
  </si>
  <si>
    <t>Bendras dalyvių skaičius</t>
  </si>
  <si>
    <t>Bendras darbo valandų skaičius</t>
  </si>
  <si>
    <t>Administravimo išlaidos</t>
  </si>
  <si>
    <t>Kitos išlaidos  (14+15+16)*40%*7%</t>
  </si>
  <si>
    <t>Darbo biržos lėšos (14+15+16)*60%</t>
  </si>
  <si>
    <t>Bijotų seniūnija</t>
  </si>
  <si>
    <t>Bilionių seniūnija</t>
  </si>
  <si>
    <t>Didkiemio seniūnija</t>
  </si>
  <si>
    <t>Kaltinėnų seniūnija</t>
  </si>
  <si>
    <t>Kvėdarnos seniūnija</t>
  </si>
  <si>
    <t>Laukuvos seniūnija</t>
  </si>
  <si>
    <t>Pajūrio seniūnija</t>
  </si>
  <si>
    <t>Palentinio seniūnija</t>
  </si>
  <si>
    <t>Šilalės miesto seniūnija</t>
  </si>
  <si>
    <t>Šilalės kaimiškoji seniūnija</t>
  </si>
  <si>
    <t>Traksėdžio seniūnija</t>
  </si>
  <si>
    <t>Tenenių seniūnija</t>
  </si>
  <si>
    <t>Upynos seniūnija</t>
  </si>
  <si>
    <t>Žadeikių seniūnija</t>
  </si>
  <si>
    <t>Šilalės r. Pajūralio pagrindinė mokykla</t>
  </si>
  <si>
    <t>Iš viso</t>
  </si>
  <si>
    <t>Viešųjų darbų pobūdžio ir asignavimų valdytojų pavadinimas</t>
  </si>
  <si>
    <t>1.1.</t>
  </si>
  <si>
    <t>1.2.</t>
  </si>
  <si>
    <t>1.4.</t>
  </si>
  <si>
    <t>1.6.</t>
  </si>
  <si>
    <t>2.1.</t>
  </si>
  <si>
    <t>3.1.</t>
  </si>
  <si>
    <t>3.2.</t>
  </si>
  <si>
    <t>1.7.</t>
  </si>
  <si>
    <t>1.8.</t>
  </si>
  <si>
    <t>1.9.</t>
  </si>
  <si>
    <t>1.10.</t>
  </si>
  <si>
    <t>1.11.</t>
  </si>
  <si>
    <t>1.12.</t>
  </si>
  <si>
    <t>1.13.</t>
  </si>
  <si>
    <t>3.3.</t>
  </si>
  <si>
    <t>IŠ VISO</t>
  </si>
  <si>
    <t>Darbų pradžia</t>
  </si>
  <si>
    <t>Darbų pabaiga</t>
  </si>
  <si>
    <t>PATVIRTINTA</t>
  </si>
  <si>
    <t xml:space="preserve">Šilalės rajono savivaldybės administracijos </t>
  </si>
  <si>
    <t>įsakymu Nr. DĮV-</t>
  </si>
  <si>
    <t>1.</t>
  </si>
  <si>
    <t>1.3.</t>
  </si>
  <si>
    <t>1.14.</t>
  </si>
  <si>
    <t>1.15.</t>
  </si>
  <si>
    <t>3.4.</t>
  </si>
  <si>
    <t>2.2.</t>
  </si>
  <si>
    <t>2.3.</t>
  </si>
  <si>
    <t>direktoriaus 2015 m. kovo    d.</t>
  </si>
  <si>
    <t>Val.  įkainis (Eur/val.)</t>
  </si>
  <si>
    <t>Lėšos darbo užmokesčiui (Eur) (11*12)</t>
  </si>
  <si>
    <t>Socialinio draudimo įmokos (14+15)*30,98% (Eur)</t>
  </si>
  <si>
    <t>Savivaldybės lėšos (Eur) (12+13)+(14+15+16)*40%)</t>
  </si>
  <si>
    <t>Eurais</t>
  </si>
  <si>
    <t xml:space="preserve"> 1.  Šilalės rajono savivaldybei priskirtose valstybinėse žemėse ir kito priskirto valstybės turto tvarkymo darbai (šiukšlių rinkimas, šienavimas, sniego valymas, lauko  tualetų valymas, miško, parkų, skverų tvarkymas, gėlynų  priežiūra,  medžių genėjimas,  gyvatvorių karpymas, lapų grėbimas, smulkūs remonto darbai) bei pėsčiųjų ir dviračių takų, pakelių darbai.</t>
  </si>
  <si>
    <t>Socialinės bei visuomeninės paskirties objektų, esančių valstybinėje žemėje, laikini teritorijų tvarkymo darbai.</t>
  </si>
  <si>
    <t>Valstybinėse žemėse esančių istorijos, kultūros paminklų, kultūros paveldo objektų, regioninių parkų, neveikiančių kapinių, pilkapių, kitų saugomų bei turinčių išliekamąją vertę objektų ir jų teritorijų priežiūros tvarkymo pagalbiniai darbai.</t>
  </si>
  <si>
    <t>Valstybei nuosavybės teise priklausančių melioracijos įrenginių, griovių šlaitų nušienavimas rankiniu būdu, atžalų, krūmų išpjovimas, hidrotechnikos statinių bei jų teritorijų priežiūros pagalbiniai darbai.</t>
  </si>
  <si>
    <t>Valstybei nuosavybės teise priklausančio miško atsodinimas, rekreacinių objektų sutvarkymas.</t>
  </si>
  <si>
    <t>Savivaldybei priskirtose valstybinėse žemėse esančių viešųjų erdvių prie upių, ežerų ir kitų vandens telkinių, poilsiaviečių priežiūra ir tvarkymas.</t>
  </si>
  <si>
    <t>4.1.</t>
  </si>
  <si>
    <t>5.1.</t>
  </si>
  <si>
    <t>6.1.</t>
  </si>
  <si>
    <t>4.2.</t>
  </si>
  <si>
    <t>4.3.</t>
  </si>
  <si>
    <t>4.4.</t>
  </si>
  <si>
    <t>5.2.</t>
  </si>
  <si>
    <t>2.4.</t>
  </si>
  <si>
    <t>3.5.</t>
  </si>
  <si>
    <t>4.5.</t>
  </si>
  <si>
    <t>4.6.</t>
  </si>
  <si>
    <t>2.5.</t>
  </si>
  <si>
    <t>4.7.</t>
  </si>
  <si>
    <t>Pajūrio vaikų globos namai</t>
  </si>
  <si>
    <t>2.6.</t>
  </si>
  <si>
    <t>Šilalės Simono Gaudėšiaus gimnazija</t>
  </si>
  <si>
    <t>2.7.</t>
  </si>
  <si>
    <t>Šilalės r. Laukuvos Noberto Vėliaus gimnazija</t>
  </si>
  <si>
    <t>1.5.</t>
  </si>
  <si>
    <t>Šilalės r. Kvėdarnos Kazimiero Jauniaus gimnazija</t>
  </si>
  <si>
    <t>Šilalės r. Upynos Stasio Girėno vidurinė mokykla</t>
  </si>
  <si>
    <t>1.17.</t>
  </si>
  <si>
    <t>_____________________________________________________________________</t>
  </si>
  <si>
    <t>1.18.</t>
  </si>
  <si>
    <t>Šilalės r. Pajūrio Stanislovo Biržiškio gimnazija</t>
  </si>
  <si>
    <t>Kompensacija už nepanaudotas atostogas (Eur) (11/167,5)*0,67*0,7*14,04</t>
  </si>
  <si>
    <t xml:space="preserve">              ŠILALĖS RAJONO SAVIVALDYBĖS 2015 M. VIEŠŲJŲ DARBŲ PROGRAMOS LĖŠŲ PASKIRSTYMAS PAGAL DARBO POBŪDĮ  SĄRAŠAS                                                                                                                  </t>
  </si>
  <si>
    <t>1.16.</t>
  </si>
  <si>
    <t>26 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</si>
</sst>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2"/>
      <color indexed="8"/>
      <name val="Times New Roman"/>
      <family val="1"/>
      <charset val="186"/>
    </font>
    <font>
      <b/>
      <sz val="12"/>
      <name val="Times New Roman"/>
      <family val="1"/>
      <charset val="186"/>
    </font>
    <font>
      <sz val="12"/>
      <name val="Times New Roman"/>
      <family val="1"/>
      <charset val="186"/>
    </font>
    <font>
      <sz val="8"/>
      <name val="Calibri"/>
      <family val="2"/>
    </font>
    <font>
      <b/>
      <sz val="12"/>
      <color indexed="8"/>
      <name val="Times New Roman"/>
      <family val="1"/>
      <charset val="186"/>
    </font>
    <font>
      <b/>
      <sz val="11"/>
      <color indexed="8"/>
      <name val="Calibri"/>
      <family val="2"/>
    </font>
    <font>
      <b/>
      <sz val="12"/>
      <color indexed="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1"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1" fontId="3" fillId="0" borderId="1" xfId="0" applyNumberFormat="1" applyFont="1" applyBorder="1" applyAlignment="1">
      <alignment horizontal="center" wrapText="1"/>
    </xf>
    <xf numFmtId="0" fontId="3" fillId="0" borderId="1" xfId="0" applyFont="1" applyBorder="1" applyAlignment="1">
      <alignment horizontal="center"/>
    </xf>
    <xf numFmtId="2" fontId="3" fillId="2" borderId="1" xfId="0" applyNumberFormat="1" applyFont="1" applyFill="1" applyBorder="1" applyAlignment="1">
      <alignment horizontal="center" wrapText="1"/>
    </xf>
    <xf numFmtId="1" fontId="3" fillId="2" borderId="1" xfId="0" applyNumberFormat="1" applyFont="1" applyFill="1" applyBorder="1" applyAlignment="1">
      <alignment horizontal="center" wrapText="1"/>
    </xf>
    <xf numFmtId="3" fontId="3" fillId="2" borderId="1" xfId="0" applyNumberFormat="1" applyFont="1" applyFill="1" applyBorder="1" applyAlignment="1">
      <alignment horizontal="center" wrapText="1"/>
    </xf>
    <xf numFmtId="0" fontId="1" fillId="2" borderId="0" xfId="0" applyFont="1" applyFill="1"/>
    <xf numFmtId="0" fontId="1" fillId="0" borderId="0" xfId="0" applyFont="1" applyAlignment="1">
      <alignment wrapText="1"/>
    </xf>
    <xf numFmtId="2" fontId="1" fillId="0" borderId="0" xfId="0" applyNumberFormat="1" applyFont="1" applyAlignment="1">
      <alignment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2" fillId="0" borderId="0" xfId="0" applyFont="1" applyAlignment="1">
      <alignment horizontal="center" wrapText="1"/>
    </xf>
    <xf numFmtId="0" fontId="1" fillId="0" borderId="1" xfId="0" applyFont="1" applyBorder="1" applyAlignment="1">
      <alignment horizontal="center" wrapText="1"/>
    </xf>
    <xf numFmtId="0" fontId="1" fillId="0" borderId="0" xfId="0" applyFont="1" applyAlignment="1">
      <alignment horizontal="center" wrapText="1"/>
    </xf>
    <xf numFmtId="1" fontId="2" fillId="2" borderId="1" xfId="0" applyNumberFormat="1" applyFont="1" applyFill="1" applyBorder="1" applyAlignment="1">
      <alignment horizontal="center"/>
    </xf>
    <xf numFmtId="0" fontId="5" fillId="0" borderId="0" xfId="0" applyFont="1"/>
    <xf numFmtId="164" fontId="3" fillId="2" borderId="1" xfId="0" applyNumberFormat="1" applyFont="1" applyFill="1" applyBorder="1" applyAlignment="1">
      <alignment horizontal="center" wrapText="1"/>
    </xf>
    <xf numFmtId="0" fontId="2" fillId="0" borderId="1" xfId="0" applyFont="1" applyBorder="1" applyAlignment="1">
      <alignment horizontal="center" wrapText="1"/>
    </xf>
    <xf numFmtId="0" fontId="5" fillId="2" borderId="0" xfId="0" applyFont="1" applyFill="1"/>
    <xf numFmtId="1" fontId="1" fillId="0" borderId="0" xfId="0" applyNumberFormat="1" applyFont="1"/>
    <xf numFmtId="3" fontId="1" fillId="2" borderId="0" xfId="0" applyNumberFormat="1" applyFont="1" applyFill="1"/>
    <xf numFmtId="1" fontId="1" fillId="2" borderId="0" xfId="0" applyNumberFormat="1" applyFont="1" applyFill="1"/>
    <xf numFmtId="1" fontId="5" fillId="2" borderId="0" xfId="0" applyNumberFormat="1" applyFont="1" applyFill="1"/>
    <xf numFmtId="3" fontId="1" fillId="0" borderId="0" xfId="0" applyNumberFormat="1" applyFont="1"/>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0" xfId="0" applyFont="1" applyAlignment="1">
      <alignment horizontal="center"/>
    </xf>
    <xf numFmtId="0" fontId="5" fillId="3" borderId="1" xfId="0" applyFont="1" applyFill="1" applyBorder="1" applyAlignment="1">
      <alignment horizontal="center" wrapText="1"/>
    </xf>
    <xf numFmtId="0" fontId="5" fillId="3" borderId="1" xfId="0" applyFont="1" applyFill="1" applyBorder="1" applyAlignment="1">
      <alignment wrapText="1"/>
    </xf>
    <xf numFmtId="0" fontId="2" fillId="3" borderId="1" xfId="0" applyFont="1" applyFill="1" applyBorder="1" applyAlignment="1">
      <alignment horizontal="center" wrapText="1"/>
    </xf>
    <xf numFmtId="1" fontId="2" fillId="3" borderId="1" xfId="0" applyNumberFormat="1" applyFont="1" applyFill="1" applyBorder="1" applyAlignment="1">
      <alignment horizontal="center" wrapText="1"/>
    </xf>
    <xf numFmtId="164" fontId="2" fillId="3" borderId="1" xfId="0" applyNumberFormat="1" applyFont="1" applyFill="1" applyBorder="1" applyAlignment="1">
      <alignment horizontal="center" wrapText="1"/>
    </xf>
    <xf numFmtId="2" fontId="2" fillId="3" borderId="1" xfId="0" applyNumberFormat="1" applyFont="1" applyFill="1" applyBorder="1" applyAlignment="1">
      <alignment horizontal="center" wrapText="1"/>
    </xf>
    <xf numFmtId="3" fontId="2" fillId="3" borderId="1" xfId="0" applyNumberFormat="1" applyFont="1" applyFill="1" applyBorder="1" applyAlignment="1">
      <alignment horizontal="center" wrapText="1"/>
    </xf>
    <xf numFmtId="16" fontId="3" fillId="2" borderId="1" xfId="0" applyNumberFormat="1" applyFont="1" applyFill="1" applyBorder="1" applyAlignment="1">
      <alignment horizontal="center" wrapText="1"/>
    </xf>
    <xf numFmtId="0" fontId="5" fillId="0" borderId="0" xfId="0" applyFont="1" applyFill="1"/>
    <xf numFmtId="2" fontId="2" fillId="0" borderId="1" xfId="0" applyNumberFormat="1" applyFont="1" applyFill="1" applyBorder="1" applyAlignment="1">
      <alignment horizontal="center" vertical="center" textRotation="90" wrapText="1"/>
    </xf>
    <xf numFmtId="1" fontId="3" fillId="0" borderId="1" xfId="0" applyNumberFormat="1" applyFont="1" applyFill="1" applyBorder="1" applyAlignment="1">
      <alignment horizontal="center" wrapText="1"/>
    </xf>
    <xf numFmtId="0" fontId="1" fillId="0" borderId="0" xfId="0" applyFont="1" applyFill="1"/>
    <xf numFmtId="1" fontId="2" fillId="4" borderId="1" xfId="0" applyNumberFormat="1" applyFont="1" applyFill="1" applyBorder="1" applyAlignment="1">
      <alignment horizontal="center" wrapText="1"/>
    </xf>
    <xf numFmtId="3" fontId="2" fillId="4" borderId="1" xfId="0" applyNumberFormat="1" applyFont="1" applyFill="1" applyBorder="1" applyAlignment="1">
      <alignment horizontal="center" wrapText="1"/>
    </xf>
    <xf numFmtId="0" fontId="2" fillId="4" borderId="1" xfId="0" applyFont="1" applyFill="1" applyBorder="1" applyAlignment="1">
      <alignment horizontal="center" wrapText="1"/>
    </xf>
    <xf numFmtId="0" fontId="2" fillId="4" borderId="1" xfId="0" applyFont="1" applyFill="1" applyBorder="1" applyAlignment="1">
      <alignment horizontal="left"/>
    </xf>
    <xf numFmtId="0" fontId="2" fillId="4" borderId="1" xfId="0" applyFont="1" applyFill="1" applyBorder="1" applyAlignment="1">
      <alignment horizontal="center"/>
    </xf>
    <xf numFmtId="164" fontId="2" fillId="4" borderId="1" xfId="0" applyNumberFormat="1" applyFont="1" applyFill="1" applyBorder="1" applyAlignment="1">
      <alignment horizontal="center" wrapText="1"/>
    </xf>
    <xf numFmtId="2" fontId="2" fillId="4" borderId="1" xfId="0" applyNumberFormat="1" applyFont="1" applyFill="1" applyBorder="1" applyAlignment="1">
      <alignment horizontal="center" wrapText="1"/>
    </xf>
    <xf numFmtId="1" fontId="2" fillId="4" borderId="1" xfId="0" applyNumberFormat="1" applyFont="1" applyFill="1" applyBorder="1" applyAlignment="1">
      <alignment horizontal="center"/>
    </xf>
    <xf numFmtId="0" fontId="7" fillId="4" borderId="1" xfId="0" applyFont="1" applyFill="1" applyBorder="1" applyAlignment="1">
      <alignment horizontal="center"/>
    </xf>
    <xf numFmtId="14" fontId="1" fillId="0" borderId="1" xfId="0" applyNumberFormat="1" applyFont="1" applyFill="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Border="1" applyAlignment="1"/>
    <xf numFmtId="0" fontId="0" fillId="0" borderId="0" xfId="0" applyBorder="1" applyAlignment="1"/>
    <xf numFmtId="0" fontId="0" fillId="0" borderId="0" xfId="0" applyBorder="1" applyAlignment="1">
      <alignment horizontal="center"/>
    </xf>
    <xf numFmtId="1" fontId="1" fillId="0" borderId="0" xfId="0" applyNumberFormat="1" applyFont="1" applyBorder="1" applyAlignment="1">
      <alignmen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6" fillId="0" borderId="3"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2" fillId="0" borderId="0" xfId="0" applyFont="1" applyAlignment="1">
      <alignment horizontal="center" wrapText="1"/>
    </xf>
    <xf numFmtId="0" fontId="5" fillId="0" borderId="2" xfId="0" applyNumberFormat="1" applyFont="1" applyBorder="1" applyAlignment="1">
      <alignment horizontal="left" wrapText="1"/>
    </xf>
    <xf numFmtId="0" fontId="5" fillId="0" borderId="3" xfId="0" applyNumberFormat="1" applyFont="1" applyBorder="1" applyAlignment="1">
      <alignment horizontal="left" wrapText="1"/>
    </xf>
    <xf numFmtId="0" fontId="6" fillId="0" borderId="3" xfId="0" applyNumberFormat="1" applyFont="1" applyBorder="1" applyAlignment="1">
      <alignment wrapText="1"/>
    </xf>
    <xf numFmtId="0" fontId="0" fillId="0" borderId="3" xfId="0" applyNumberFormat="1" applyBorder="1" applyAlignment="1">
      <alignment wrapText="1"/>
    </xf>
    <xf numFmtId="0" fontId="0" fillId="0" borderId="4" xfId="0" applyNumberFormat="1" applyBorder="1" applyAlignment="1">
      <alignment wrapText="1"/>
    </xf>
  </cellXfs>
  <cellStyles count="1">
    <cellStyle name="Įprastas"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tabSelected="1" view="pageBreakPreview" zoomScale="60" zoomScaleNormal="75" workbookViewId="0">
      <selection activeCell="T5" sqref="T5"/>
    </sheetView>
  </sheetViews>
  <sheetFormatPr defaultRowHeight="15.75" x14ac:dyDescent="0.25"/>
  <cols>
    <col min="1" max="1" width="6" style="18" customWidth="1"/>
    <col min="2" max="2" width="25.140625" style="12" customWidth="1"/>
    <col min="3" max="3" width="12.28515625" style="18" customWidth="1"/>
    <col min="4" max="4" width="13" style="18" customWidth="1"/>
    <col min="5" max="5" width="5.28515625" style="12" customWidth="1"/>
    <col min="6" max="6" width="10.28515625" style="12" customWidth="1"/>
    <col min="7" max="7" width="8" style="12" customWidth="1"/>
    <col min="8" max="8" width="3.7109375" style="12" customWidth="1"/>
    <col min="9" max="9" width="10.42578125" style="13" customWidth="1"/>
    <col min="10" max="10" width="6.5703125" style="1" customWidth="1"/>
    <col min="11" max="11" width="4.7109375" style="1" customWidth="1"/>
    <col min="12" max="12" width="9.42578125" style="1" customWidth="1"/>
    <col min="13" max="13" width="8.42578125" style="1" customWidth="1"/>
    <col min="14" max="14" width="6.5703125" style="1" customWidth="1"/>
    <col min="15" max="15" width="5.42578125" style="1" customWidth="1"/>
    <col min="16" max="16" width="6.140625" style="40" customWidth="1"/>
    <col min="17" max="18" width="8" style="1" customWidth="1"/>
    <col min="19" max="19" width="7" style="1" customWidth="1"/>
    <col min="20" max="20" width="8" style="40" customWidth="1"/>
    <col min="21" max="21" width="8.5703125" style="20" customWidth="1"/>
    <col min="22" max="22" width="9.140625" style="1"/>
    <col min="23" max="23" width="10.85546875" style="1" bestFit="1" customWidth="1"/>
    <col min="24" max="16384" width="9.140625" style="1"/>
  </cols>
  <sheetData>
    <row r="1" spans="1:23" x14ac:dyDescent="0.25">
      <c r="Q1" s="1" t="s">
        <v>45</v>
      </c>
      <c r="S1" s="40"/>
      <c r="T1" s="20"/>
    </row>
    <row r="2" spans="1:23" x14ac:dyDescent="0.25">
      <c r="Q2" s="1" t="s">
        <v>46</v>
      </c>
      <c r="S2" s="40"/>
      <c r="T2" s="20"/>
    </row>
    <row r="3" spans="1:23" x14ac:dyDescent="0.25">
      <c r="Q3" s="1" t="s">
        <v>55</v>
      </c>
      <c r="S3" s="40"/>
      <c r="T3" s="20" t="s">
        <v>95</v>
      </c>
    </row>
    <row r="4" spans="1:23" x14ac:dyDescent="0.25">
      <c r="Q4" s="1" t="s">
        <v>47</v>
      </c>
      <c r="S4" s="43">
        <v>422</v>
      </c>
      <c r="T4" s="20"/>
    </row>
    <row r="5" spans="1:23" ht="21" customHeight="1" x14ac:dyDescent="0.25">
      <c r="A5" s="66" t="s">
        <v>93</v>
      </c>
      <c r="B5" s="66"/>
      <c r="C5" s="66"/>
      <c r="D5" s="66"/>
      <c r="E5" s="66"/>
      <c r="F5" s="66"/>
      <c r="G5" s="66"/>
      <c r="H5" s="66"/>
      <c r="I5" s="66"/>
      <c r="J5" s="66"/>
      <c r="K5" s="66"/>
      <c r="L5" s="66"/>
      <c r="M5" s="66"/>
      <c r="N5" s="66"/>
      <c r="O5" s="66"/>
      <c r="P5" s="66"/>
      <c r="Q5" s="66"/>
      <c r="R5" s="66"/>
      <c r="S5" s="66"/>
    </row>
    <row r="6" spans="1:23" x14ac:dyDescent="0.25">
      <c r="A6" s="16"/>
      <c r="B6" s="2"/>
      <c r="C6" s="31"/>
      <c r="D6" s="31"/>
      <c r="E6" s="2"/>
      <c r="F6" s="2"/>
      <c r="G6" s="2"/>
      <c r="H6" s="2"/>
      <c r="I6" s="2"/>
      <c r="T6" s="43" t="s">
        <v>60</v>
      </c>
    </row>
    <row r="7" spans="1:23" ht="209.25" customHeight="1" x14ac:dyDescent="0.25">
      <c r="A7" s="3" t="s">
        <v>0</v>
      </c>
      <c r="B7" s="3" t="s">
        <v>26</v>
      </c>
      <c r="C7" s="29" t="s">
        <v>43</v>
      </c>
      <c r="D7" s="29" t="s">
        <v>44</v>
      </c>
      <c r="E7" s="29" t="s">
        <v>1</v>
      </c>
      <c r="F7" s="29" t="s">
        <v>2</v>
      </c>
      <c r="G7" s="29" t="s">
        <v>3</v>
      </c>
      <c r="H7" s="29" t="s">
        <v>4</v>
      </c>
      <c r="I7" s="29" t="s">
        <v>2</v>
      </c>
      <c r="J7" s="29" t="s">
        <v>3</v>
      </c>
      <c r="K7" s="29" t="s">
        <v>5</v>
      </c>
      <c r="L7" s="29" t="s">
        <v>2</v>
      </c>
      <c r="M7" s="29" t="s">
        <v>6</v>
      </c>
      <c r="N7" s="30" t="s">
        <v>56</v>
      </c>
      <c r="O7" s="30" t="s">
        <v>7</v>
      </c>
      <c r="P7" s="41" t="s">
        <v>8</v>
      </c>
      <c r="Q7" s="30" t="s">
        <v>57</v>
      </c>
      <c r="R7" s="30" t="s">
        <v>92</v>
      </c>
      <c r="S7" s="30" t="s">
        <v>58</v>
      </c>
      <c r="T7" s="41" t="s">
        <v>59</v>
      </c>
      <c r="U7" s="30" t="s">
        <v>9</v>
      </c>
    </row>
    <row r="8" spans="1:23" x14ac:dyDescent="0.25">
      <c r="A8" s="4">
        <v>1</v>
      </c>
      <c r="B8" s="4">
        <v>2</v>
      </c>
      <c r="C8" s="4"/>
      <c r="D8" s="4"/>
      <c r="E8" s="5">
        <v>3</v>
      </c>
      <c r="F8" s="5">
        <v>4</v>
      </c>
      <c r="G8" s="5">
        <v>5</v>
      </c>
      <c r="H8" s="5">
        <v>6</v>
      </c>
      <c r="I8" s="5">
        <v>7</v>
      </c>
      <c r="J8" s="5">
        <v>8</v>
      </c>
      <c r="K8" s="4">
        <v>9</v>
      </c>
      <c r="L8" s="4">
        <v>10</v>
      </c>
      <c r="M8" s="4">
        <v>11</v>
      </c>
      <c r="N8" s="6">
        <v>12</v>
      </c>
      <c r="O8" s="6"/>
      <c r="P8" s="42">
        <v>13</v>
      </c>
      <c r="Q8" s="6">
        <v>14</v>
      </c>
      <c r="R8" s="6">
        <v>15</v>
      </c>
      <c r="S8" s="6">
        <v>16</v>
      </c>
      <c r="T8" s="42">
        <v>17</v>
      </c>
      <c r="U8" s="7">
        <v>18</v>
      </c>
    </row>
    <row r="9" spans="1:23" ht="47.25" customHeight="1" x14ac:dyDescent="0.25">
      <c r="A9" s="22" t="s">
        <v>48</v>
      </c>
      <c r="B9" s="61" t="s">
        <v>61</v>
      </c>
      <c r="C9" s="62"/>
      <c r="D9" s="62"/>
      <c r="E9" s="63"/>
      <c r="F9" s="63"/>
      <c r="G9" s="63"/>
      <c r="H9" s="63"/>
      <c r="I9" s="63"/>
      <c r="J9" s="63"/>
      <c r="K9" s="63"/>
      <c r="L9" s="64"/>
      <c r="M9" s="64"/>
      <c r="N9" s="64"/>
      <c r="O9" s="64"/>
      <c r="P9" s="64"/>
      <c r="Q9" s="64"/>
      <c r="R9" s="64"/>
      <c r="S9" s="64"/>
      <c r="T9" s="64"/>
      <c r="U9" s="65"/>
    </row>
    <row r="10" spans="1:23" s="11" customFormat="1" x14ac:dyDescent="0.25">
      <c r="A10" s="5" t="s">
        <v>27</v>
      </c>
      <c r="B10" s="14" t="s">
        <v>10</v>
      </c>
      <c r="C10" s="53">
        <v>42095</v>
      </c>
      <c r="D10" s="53">
        <v>42360</v>
      </c>
      <c r="E10" s="5">
        <v>7</v>
      </c>
      <c r="F10" s="9">
        <v>377</v>
      </c>
      <c r="G10" s="9">
        <f t="shared" ref="G10:G17" si="0">E10*F10</f>
        <v>2639</v>
      </c>
      <c r="H10" s="5"/>
      <c r="I10" s="21">
        <v>167.5</v>
      </c>
      <c r="J10" s="9">
        <f t="shared" ref="J10:J17" si="1">H10*I10</f>
        <v>0</v>
      </c>
      <c r="K10" s="9">
        <f t="shared" ref="K10:K17" si="2">E10+H10</f>
        <v>7</v>
      </c>
      <c r="L10" s="8">
        <f t="shared" ref="L10:L20" si="3">M10/K10/167.5</f>
        <v>2.2507462686567163</v>
      </c>
      <c r="M10" s="10">
        <f t="shared" ref="M10:M17" si="4">G10+J10</f>
        <v>2639</v>
      </c>
      <c r="N10" s="8">
        <v>1.82</v>
      </c>
      <c r="O10" s="8">
        <v>0</v>
      </c>
      <c r="P10" s="44">
        <f>(Q10+R10+S10)*0.4*0.07</f>
        <v>179.65851044977921</v>
      </c>
      <c r="Q10" s="9">
        <v>4795</v>
      </c>
      <c r="R10" s="9">
        <f>(M10/167.5)*0.67*0.7*14.04</f>
        <v>103.74436799999999</v>
      </c>
      <c r="S10" s="9">
        <f t="shared" ref="S10:S17" si="5">(Q10+R10)*30.98%</f>
        <v>1517.6310052064</v>
      </c>
      <c r="T10" s="45">
        <f t="shared" ref="T10:T17" si="6">O10+P10+(Q10+R10+S10)*0.4</f>
        <v>2746.2086597323396</v>
      </c>
      <c r="U10" s="19">
        <f t="shared" ref="U10:U17" si="7">SUM(Q10,R10,S10)*0.6</f>
        <v>3849.8252239238395</v>
      </c>
      <c r="V10" s="26"/>
      <c r="W10" s="25"/>
    </row>
    <row r="11" spans="1:23" s="11" customFormat="1" x14ac:dyDescent="0.25">
      <c r="A11" s="5" t="s">
        <v>28</v>
      </c>
      <c r="B11" s="14" t="s">
        <v>11</v>
      </c>
      <c r="C11" s="53">
        <v>42095</v>
      </c>
      <c r="D11" s="53">
        <v>42360</v>
      </c>
      <c r="E11" s="5">
        <v>6</v>
      </c>
      <c r="F11" s="9">
        <v>435</v>
      </c>
      <c r="G11" s="9">
        <f t="shared" si="0"/>
        <v>2610</v>
      </c>
      <c r="H11" s="5"/>
      <c r="I11" s="21">
        <v>167.5</v>
      </c>
      <c r="J11" s="9">
        <f t="shared" si="1"/>
        <v>0</v>
      </c>
      <c r="K11" s="9">
        <f t="shared" si="2"/>
        <v>6</v>
      </c>
      <c r="L11" s="8">
        <f t="shared" si="3"/>
        <v>2.5970149253731343</v>
      </c>
      <c r="M11" s="10">
        <f t="shared" si="4"/>
        <v>2610</v>
      </c>
      <c r="N11" s="8">
        <v>1.82</v>
      </c>
      <c r="O11" s="8">
        <v>0</v>
      </c>
      <c r="P11" s="44">
        <f t="shared" ref="P11:P16" si="8">(Q11+R11+S11)*0.4*0.07</f>
        <v>177.89300307340804</v>
      </c>
      <c r="Q11" s="9">
        <v>4748</v>
      </c>
      <c r="R11" s="9">
        <f t="shared" ref="R11:R27" si="9">(M11/167.5)*0.67*0.7*14.04</f>
        <v>102.60432</v>
      </c>
      <c r="S11" s="9">
        <f t="shared" si="5"/>
        <v>1502.7172183360003</v>
      </c>
      <c r="T11" s="45">
        <f t="shared" si="6"/>
        <v>2719.2216184078084</v>
      </c>
      <c r="U11" s="19">
        <f t="shared" si="7"/>
        <v>3811.9929230016</v>
      </c>
      <c r="V11" s="26"/>
      <c r="W11" s="25"/>
    </row>
    <row r="12" spans="1:23" s="11" customFormat="1" x14ac:dyDescent="0.25">
      <c r="A12" s="5" t="s">
        <v>49</v>
      </c>
      <c r="B12" s="14" t="s">
        <v>12</v>
      </c>
      <c r="C12" s="53">
        <v>42095</v>
      </c>
      <c r="D12" s="53">
        <v>42360</v>
      </c>
      <c r="E12" s="5">
        <v>5</v>
      </c>
      <c r="F12" s="9">
        <v>376</v>
      </c>
      <c r="G12" s="9">
        <f>E12*F12</f>
        <v>1880</v>
      </c>
      <c r="H12" s="5"/>
      <c r="I12" s="21">
        <v>167.5</v>
      </c>
      <c r="J12" s="9">
        <f>H12*I12</f>
        <v>0</v>
      </c>
      <c r="K12" s="9">
        <f>E12+H12</f>
        <v>5</v>
      </c>
      <c r="L12" s="8">
        <f>M12/K12/167.5</f>
        <v>2.2447761194029852</v>
      </c>
      <c r="M12" s="10">
        <f>G12+J12</f>
        <v>1880</v>
      </c>
      <c r="N12" s="8">
        <v>1.82</v>
      </c>
      <c r="O12" s="8">
        <v>0</v>
      </c>
      <c r="P12" s="44">
        <f>(Q12+R12+S12)*0.4*0.07</f>
        <v>128.13692674406403</v>
      </c>
      <c r="Q12" s="9">
        <v>3420</v>
      </c>
      <c r="R12" s="9">
        <f t="shared" si="9"/>
        <v>73.906559999999999</v>
      </c>
      <c r="S12" s="9">
        <f>(Q12+R12)*30.98%</f>
        <v>1082.412252288</v>
      </c>
      <c r="T12" s="45">
        <f>O12+P12+(Q12+R12+S12)*0.4</f>
        <v>1958.6644516592642</v>
      </c>
      <c r="U12" s="19">
        <f>SUM(Q12,R12,S12)*0.6</f>
        <v>2745.7912873728001</v>
      </c>
      <c r="V12" s="26"/>
      <c r="W12" s="25"/>
    </row>
    <row r="13" spans="1:23" s="11" customFormat="1" x14ac:dyDescent="0.25">
      <c r="A13" s="5" t="s">
        <v>29</v>
      </c>
      <c r="B13" s="14" t="s">
        <v>13</v>
      </c>
      <c r="C13" s="53">
        <v>42095</v>
      </c>
      <c r="D13" s="53">
        <v>42360</v>
      </c>
      <c r="E13" s="5">
        <v>12</v>
      </c>
      <c r="F13" s="9">
        <v>461</v>
      </c>
      <c r="G13" s="9">
        <f t="shared" si="0"/>
        <v>5532</v>
      </c>
      <c r="H13" s="5"/>
      <c r="I13" s="21">
        <v>167.5</v>
      </c>
      <c r="J13" s="9">
        <f>H13*I13</f>
        <v>0</v>
      </c>
      <c r="K13" s="9">
        <f t="shared" si="2"/>
        <v>12</v>
      </c>
      <c r="L13" s="8">
        <f t="shared" si="3"/>
        <v>2.7522388059701495</v>
      </c>
      <c r="M13" s="10">
        <f t="shared" si="4"/>
        <v>5532</v>
      </c>
      <c r="N13" s="8">
        <v>1.82</v>
      </c>
      <c r="O13" s="8">
        <v>0</v>
      </c>
      <c r="P13" s="44">
        <f t="shared" si="8"/>
        <v>377.22238893480966</v>
      </c>
      <c r="Q13" s="9">
        <f>(M13*N13)</f>
        <v>10068.24</v>
      </c>
      <c r="R13" s="9">
        <f t="shared" si="9"/>
        <v>217.473984</v>
      </c>
      <c r="S13" s="9">
        <f t="shared" si="5"/>
        <v>3186.5141922432003</v>
      </c>
      <c r="T13" s="45">
        <f t="shared" si="6"/>
        <v>5766.1136594320897</v>
      </c>
      <c r="U13" s="19">
        <f t="shared" si="7"/>
        <v>8083.3369057459195</v>
      </c>
      <c r="V13" s="26"/>
      <c r="W13" s="25"/>
    </row>
    <row r="14" spans="1:23" s="11" customFormat="1" x14ac:dyDescent="0.25">
      <c r="A14" s="5" t="s">
        <v>85</v>
      </c>
      <c r="B14" s="14" t="s">
        <v>15</v>
      </c>
      <c r="C14" s="53">
        <v>42095</v>
      </c>
      <c r="D14" s="53">
        <v>42360</v>
      </c>
      <c r="E14" s="5">
        <v>4</v>
      </c>
      <c r="F14" s="9">
        <v>333</v>
      </c>
      <c r="G14" s="9">
        <f t="shared" si="0"/>
        <v>1332</v>
      </c>
      <c r="H14" s="5"/>
      <c r="I14" s="21">
        <v>167.5</v>
      </c>
      <c r="J14" s="9">
        <f t="shared" si="1"/>
        <v>0</v>
      </c>
      <c r="K14" s="9">
        <f t="shared" si="2"/>
        <v>4</v>
      </c>
      <c r="L14" s="8">
        <f t="shared" si="3"/>
        <v>1.9880597014925374</v>
      </c>
      <c r="M14" s="10">
        <f t="shared" si="4"/>
        <v>1332</v>
      </c>
      <c r="N14" s="8">
        <v>1.82</v>
      </c>
      <c r="O14" s="8">
        <v>0</v>
      </c>
      <c r="P14" s="44">
        <f t="shared" si="8"/>
        <v>90.827950481049626</v>
      </c>
      <c r="Q14" s="9">
        <f>(M14*N14)</f>
        <v>2424.2400000000002</v>
      </c>
      <c r="R14" s="9">
        <f t="shared" si="9"/>
        <v>52.363583999999996</v>
      </c>
      <c r="S14" s="9">
        <f t="shared" si="5"/>
        <v>767.25179032320023</v>
      </c>
      <c r="T14" s="45">
        <f t="shared" si="6"/>
        <v>1388.3701002103298</v>
      </c>
      <c r="U14" s="19">
        <f t="shared" si="7"/>
        <v>1946.3132245939203</v>
      </c>
      <c r="V14" s="26"/>
      <c r="W14" s="25"/>
    </row>
    <row r="15" spans="1:23" s="11" customFormat="1" x14ac:dyDescent="0.25">
      <c r="A15" s="5" t="s">
        <v>30</v>
      </c>
      <c r="B15" s="14" t="s">
        <v>16</v>
      </c>
      <c r="C15" s="53">
        <v>42095</v>
      </c>
      <c r="D15" s="53">
        <v>42360</v>
      </c>
      <c r="E15" s="5">
        <v>14</v>
      </c>
      <c r="F15" s="9">
        <v>392</v>
      </c>
      <c r="G15" s="9">
        <f t="shared" si="0"/>
        <v>5488</v>
      </c>
      <c r="H15" s="5"/>
      <c r="I15" s="21">
        <v>167.5</v>
      </c>
      <c r="J15" s="9">
        <f t="shared" si="1"/>
        <v>0</v>
      </c>
      <c r="K15" s="9">
        <f t="shared" si="2"/>
        <v>14</v>
      </c>
      <c r="L15" s="8">
        <f t="shared" si="3"/>
        <v>2.3402985074626868</v>
      </c>
      <c r="M15" s="10">
        <f t="shared" si="4"/>
        <v>5488</v>
      </c>
      <c r="N15" s="8">
        <v>1.82</v>
      </c>
      <c r="O15" s="8">
        <v>0</v>
      </c>
      <c r="P15" s="44">
        <f t="shared" si="8"/>
        <v>374.10617514224646</v>
      </c>
      <c r="Q15" s="9">
        <v>9985</v>
      </c>
      <c r="R15" s="9">
        <f t="shared" si="9"/>
        <v>215.74425600000001</v>
      </c>
      <c r="S15" s="9">
        <f t="shared" si="5"/>
        <v>3160.1905705088002</v>
      </c>
      <c r="T15" s="45">
        <f t="shared" si="6"/>
        <v>5718.4801057457671</v>
      </c>
      <c r="U15" s="19">
        <f t="shared" si="7"/>
        <v>8016.5608959052806</v>
      </c>
      <c r="V15" s="26"/>
      <c r="W15" s="25"/>
    </row>
    <row r="16" spans="1:23" s="11" customFormat="1" x14ac:dyDescent="0.25">
      <c r="A16" s="5" t="s">
        <v>34</v>
      </c>
      <c r="B16" s="14" t="s">
        <v>17</v>
      </c>
      <c r="C16" s="53">
        <v>42095</v>
      </c>
      <c r="D16" s="53">
        <v>42360</v>
      </c>
      <c r="E16" s="5">
        <v>1</v>
      </c>
      <c r="F16" s="9">
        <v>458</v>
      </c>
      <c r="G16" s="9">
        <f t="shared" si="0"/>
        <v>458</v>
      </c>
      <c r="H16" s="5"/>
      <c r="I16" s="21">
        <v>167.5</v>
      </c>
      <c r="J16" s="9">
        <f t="shared" si="1"/>
        <v>0</v>
      </c>
      <c r="K16" s="9">
        <f t="shared" si="2"/>
        <v>1</v>
      </c>
      <c r="L16" s="8">
        <f t="shared" si="3"/>
        <v>2.734328358208955</v>
      </c>
      <c r="M16" s="10">
        <f t="shared" si="4"/>
        <v>458</v>
      </c>
      <c r="N16" s="8">
        <v>1.82</v>
      </c>
      <c r="O16" s="8">
        <v>0</v>
      </c>
      <c r="P16" s="44">
        <f t="shared" si="8"/>
        <v>31.230631621862415</v>
      </c>
      <c r="Q16" s="9">
        <f>(M16*N16)</f>
        <v>833.56000000000006</v>
      </c>
      <c r="R16" s="9">
        <f t="shared" si="9"/>
        <v>18.004895999999999</v>
      </c>
      <c r="S16" s="9">
        <f t="shared" si="5"/>
        <v>263.81480478080005</v>
      </c>
      <c r="T16" s="45">
        <f t="shared" si="6"/>
        <v>477.38251193418256</v>
      </c>
      <c r="U16" s="19">
        <f t="shared" si="7"/>
        <v>669.2278204684801</v>
      </c>
      <c r="V16" s="26"/>
      <c r="W16" s="25"/>
    </row>
    <row r="17" spans="1:24" s="11" customFormat="1" x14ac:dyDescent="0.25">
      <c r="A17" s="5" t="s">
        <v>35</v>
      </c>
      <c r="B17" s="14" t="s">
        <v>18</v>
      </c>
      <c r="C17" s="53">
        <v>42005</v>
      </c>
      <c r="D17" s="53">
        <v>42360</v>
      </c>
      <c r="E17" s="5">
        <v>54</v>
      </c>
      <c r="F17" s="9">
        <v>402</v>
      </c>
      <c r="G17" s="9">
        <f t="shared" si="0"/>
        <v>21708</v>
      </c>
      <c r="H17" s="5"/>
      <c r="I17" s="21">
        <v>167.5</v>
      </c>
      <c r="J17" s="9">
        <f t="shared" si="1"/>
        <v>0</v>
      </c>
      <c r="K17" s="9">
        <f t="shared" si="2"/>
        <v>54</v>
      </c>
      <c r="L17" s="8">
        <f t="shared" si="3"/>
        <v>2.4</v>
      </c>
      <c r="M17" s="10">
        <f t="shared" si="4"/>
        <v>21708</v>
      </c>
      <c r="N17" s="8">
        <v>1.82</v>
      </c>
      <c r="O17" s="8">
        <v>0</v>
      </c>
      <c r="P17" s="44">
        <f t="shared" ref="P17:P28" si="10">(Q17+R17+S17)*0.4*0.07</f>
        <v>1480.2501118938628</v>
      </c>
      <c r="Q17" s="9">
        <f>(M17*N17)</f>
        <v>39508.560000000005</v>
      </c>
      <c r="R17" s="9">
        <f t="shared" si="9"/>
        <v>853.38489600000003</v>
      </c>
      <c r="S17" s="9">
        <f t="shared" si="5"/>
        <v>12504.130528780803</v>
      </c>
      <c r="T17" s="45">
        <f t="shared" si="6"/>
        <v>22626.680281806188</v>
      </c>
      <c r="U17" s="19">
        <f t="shared" si="7"/>
        <v>31719.645254868483</v>
      </c>
      <c r="V17" s="26"/>
      <c r="W17" s="25"/>
    </row>
    <row r="18" spans="1:24" s="11" customFormat="1" x14ac:dyDescent="0.25">
      <c r="A18" s="5" t="s">
        <v>36</v>
      </c>
      <c r="B18" s="14" t="s">
        <v>19</v>
      </c>
      <c r="C18" s="53">
        <v>42095</v>
      </c>
      <c r="D18" s="53">
        <v>42360</v>
      </c>
      <c r="E18" s="5">
        <v>3</v>
      </c>
      <c r="F18" s="9">
        <v>409</v>
      </c>
      <c r="G18" s="9">
        <f t="shared" ref="G18:G26" si="11">E18*F18</f>
        <v>1227</v>
      </c>
      <c r="H18" s="5"/>
      <c r="I18" s="21">
        <v>167.5</v>
      </c>
      <c r="J18" s="9">
        <f t="shared" ref="J18:J28" si="12">H18*I18</f>
        <v>0</v>
      </c>
      <c r="K18" s="9">
        <f t="shared" ref="K18:K28" si="13">E18+H18</f>
        <v>3</v>
      </c>
      <c r="L18" s="8">
        <f t="shared" si="3"/>
        <v>2.4417910447761195</v>
      </c>
      <c r="M18" s="10">
        <f t="shared" ref="M18:M28" si="14">G18+J18</f>
        <v>1227</v>
      </c>
      <c r="N18" s="8">
        <v>1.82</v>
      </c>
      <c r="O18" s="8">
        <v>0</v>
      </c>
      <c r="P18" s="44">
        <f t="shared" si="10"/>
        <v>83.668089519705603</v>
      </c>
      <c r="Q18" s="9">
        <f>(M18*N18)</f>
        <v>2233.14</v>
      </c>
      <c r="R18" s="9">
        <f t="shared" si="9"/>
        <v>48.235823999999994</v>
      </c>
      <c r="S18" s="9">
        <f t="shared" ref="S18:S28" si="15">(Q18+R18)*30.98%</f>
        <v>706.77023027519999</v>
      </c>
      <c r="T18" s="45">
        <f t="shared" ref="T18:T28" si="16">O18+P18+(Q18+R18+S18)*0.4</f>
        <v>1278.9265112297855</v>
      </c>
      <c r="U18" s="19">
        <f t="shared" ref="U18:U28" si="17">SUM(Q18,R18,S18)*0.6</f>
        <v>1792.8876325651197</v>
      </c>
      <c r="V18" s="26"/>
      <c r="W18" s="25"/>
    </row>
    <row r="19" spans="1:24" s="11" customFormat="1" x14ac:dyDescent="0.25">
      <c r="A19" s="5" t="s">
        <v>37</v>
      </c>
      <c r="B19" s="14" t="s">
        <v>21</v>
      </c>
      <c r="C19" s="53">
        <v>42095</v>
      </c>
      <c r="D19" s="53">
        <v>42360</v>
      </c>
      <c r="E19" s="5">
        <v>6</v>
      </c>
      <c r="F19" s="9">
        <v>431</v>
      </c>
      <c r="G19" s="9">
        <f t="shared" si="11"/>
        <v>2586</v>
      </c>
      <c r="H19" s="5"/>
      <c r="I19" s="21">
        <v>167.5</v>
      </c>
      <c r="J19" s="9">
        <f t="shared" si="12"/>
        <v>0</v>
      </c>
      <c r="K19" s="9">
        <f t="shared" si="13"/>
        <v>6</v>
      </c>
      <c r="L19" s="8">
        <f t="shared" si="3"/>
        <v>2.5731343283582091</v>
      </c>
      <c r="M19" s="10">
        <f t="shared" si="14"/>
        <v>2586</v>
      </c>
      <c r="N19" s="8">
        <v>1.82</v>
      </c>
      <c r="O19" s="8">
        <v>0</v>
      </c>
      <c r="P19" s="44">
        <f t="shared" si="10"/>
        <v>176.5381228171008</v>
      </c>
      <c r="Q19" s="9">
        <v>4712</v>
      </c>
      <c r="R19" s="9">
        <f t="shared" si="9"/>
        <v>101.660832</v>
      </c>
      <c r="S19" s="9">
        <f t="shared" si="15"/>
        <v>1491.2721257536</v>
      </c>
      <c r="T19" s="45">
        <f t="shared" si="16"/>
        <v>2698.5113059185405</v>
      </c>
      <c r="U19" s="19">
        <f t="shared" si="17"/>
        <v>3782.9597746521595</v>
      </c>
      <c r="V19" s="26"/>
      <c r="W19" s="25"/>
    </row>
    <row r="20" spans="1:24" s="11" customFormat="1" x14ac:dyDescent="0.25">
      <c r="A20" s="5" t="s">
        <v>38</v>
      </c>
      <c r="B20" s="14" t="s">
        <v>20</v>
      </c>
      <c r="C20" s="53">
        <v>42095</v>
      </c>
      <c r="D20" s="53">
        <v>42360</v>
      </c>
      <c r="E20" s="5">
        <v>5</v>
      </c>
      <c r="F20" s="9">
        <v>406</v>
      </c>
      <c r="G20" s="9">
        <f t="shared" si="11"/>
        <v>2030</v>
      </c>
      <c r="H20" s="5"/>
      <c r="I20" s="21">
        <v>167.5</v>
      </c>
      <c r="J20" s="9">
        <f t="shared" si="12"/>
        <v>0</v>
      </c>
      <c r="K20" s="9">
        <f t="shared" si="13"/>
        <v>5</v>
      </c>
      <c r="L20" s="8">
        <f t="shared" si="3"/>
        <v>2.4238805970149255</v>
      </c>
      <c r="M20" s="10">
        <f t="shared" si="14"/>
        <v>2030</v>
      </c>
      <c r="N20" s="8">
        <v>1.82</v>
      </c>
      <c r="O20" s="8">
        <v>0</v>
      </c>
      <c r="P20" s="44">
        <f t="shared" si="10"/>
        <v>138.54867154598401</v>
      </c>
      <c r="Q20" s="9">
        <v>3698</v>
      </c>
      <c r="R20" s="9">
        <f t="shared" si="9"/>
        <v>79.803359999999998</v>
      </c>
      <c r="S20" s="9">
        <f t="shared" si="15"/>
        <v>1170.3634809279999</v>
      </c>
      <c r="T20" s="45">
        <f t="shared" si="16"/>
        <v>2117.8154079171841</v>
      </c>
      <c r="U20" s="19">
        <f t="shared" si="17"/>
        <v>2968.9001045567998</v>
      </c>
      <c r="V20" s="26"/>
      <c r="W20" s="25"/>
    </row>
    <row r="21" spans="1:24" s="11" customFormat="1" x14ac:dyDescent="0.25">
      <c r="A21" s="5" t="s">
        <v>39</v>
      </c>
      <c r="B21" s="14" t="s">
        <v>22</v>
      </c>
      <c r="C21" s="53">
        <v>42095</v>
      </c>
      <c r="D21" s="53">
        <v>42360</v>
      </c>
      <c r="E21" s="5">
        <v>6</v>
      </c>
      <c r="F21" s="9">
        <v>370</v>
      </c>
      <c r="G21" s="9">
        <f>E21*F21</f>
        <v>2220</v>
      </c>
      <c r="H21" s="5"/>
      <c r="I21" s="21">
        <v>167.5</v>
      </c>
      <c r="J21" s="9">
        <f t="shared" si="12"/>
        <v>0</v>
      </c>
      <c r="K21" s="9">
        <f t="shared" si="13"/>
        <v>6</v>
      </c>
      <c r="L21" s="8">
        <f>M21/K21/170</f>
        <v>2.1764705882352939</v>
      </c>
      <c r="M21" s="10">
        <f t="shared" si="14"/>
        <v>2220</v>
      </c>
      <c r="N21" s="8">
        <v>1.82</v>
      </c>
      <c r="O21" s="8">
        <v>0</v>
      </c>
      <c r="P21" s="44">
        <f t="shared" si="10"/>
        <v>151.37991746841601</v>
      </c>
      <c r="Q21" s="9">
        <f>(M21*N21)</f>
        <v>4040.4</v>
      </c>
      <c r="R21" s="9">
        <f t="shared" si="9"/>
        <v>87.272639999999996</v>
      </c>
      <c r="S21" s="9">
        <f t="shared" si="15"/>
        <v>1278.752983872</v>
      </c>
      <c r="T21" s="45">
        <f t="shared" si="16"/>
        <v>2313.9501670172158</v>
      </c>
      <c r="U21" s="19">
        <f t="shared" si="17"/>
        <v>3243.8553743232001</v>
      </c>
      <c r="V21" s="26"/>
      <c r="W21" s="25"/>
    </row>
    <row r="22" spans="1:24" s="11" customFormat="1" x14ac:dyDescent="0.25">
      <c r="A22" s="5" t="s">
        <v>40</v>
      </c>
      <c r="B22" s="14" t="s">
        <v>23</v>
      </c>
      <c r="C22" s="53">
        <v>42095</v>
      </c>
      <c r="D22" s="53">
        <v>42360</v>
      </c>
      <c r="E22" s="5">
        <v>2</v>
      </c>
      <c r="F22" s="9">
        <v>347</v>
      </c>
      <c r="G22" s="9">
        <f t="shared" si="11"/>
        <v>694</v>
      </c>
      <c r="H22" s="5"/>
      <c r="I22" s="21">
        <v>167.5</v>
      </c>
      <c r="J22" s="9">
        <f t="shared" ref="J22:J27" si="18">H22*I22</f>
        <v>0</v>
      </c>
      <c r="K22" s="9">
        <f t="shared" si="13"/>
        <v>2</v>
      </c>
      <c r="L22" s="8">
        <f t="shared" ref="L22:L28" si="19">M22/K22/167.5</f>
        <v>2.071641791044776</v>
      </c>
      <c r="M22" s="10">
        <f t="shared" ref="M22:M27" si="20">G22+J22</f>
        <v>694</v>
      </c>
      <c r="N22" s="8">
        <v>1.82</v>
      </c>
      <c r="O22" s="8">
        <v>0</v>
      </c>
      <c r="P22" s="44">
        <f t="shared" ref="P22:P27" si="21">(Q22+R22+S22)*0.4*0.07</f>
        <v>47.323271496883208</v>
      </c>
      <c r="Q22" s="9">
        <f>(M22*N22)</f>
        <v>1263.0800000000002</v>
      </c>
      <c r="R22" s="9">
        <f t="shared" si="9"/>
        <v>27.282527999999996</v>
      </c>
      <c r="S22" s="9">
        <f t="shared" ref="S22:S27" si="22">(Q22+R22)*30.98%</f>
        <v>399.75431117440007</v>
      </c>
      <c r="T22" s="45">
        <f t="shared" si="16"/>
        <v>723.37000716664329</v>
      </c>
      <c r="U22" s="19">
        <f t="shared" ref="U22:U27" si="23">SUM(Q22,R22,S22)*0.6</f>
        <v>1014.0701035046401</v>
      </c>
      <c r="V22" s="26"/>
      <c r="W22" s="25"/>
    </row>
    <row r="23" spans="1:24" ht="31.5" x14ac:dyDescent="0.25">
      <c r="A23" s="17" t="s">
        <v>50</v>
      </c>
      <c r="B23" s="15" t="s">
        <v>82</v>
      </c>
      <c r="C23" s="53">
        <v>42095</v>
      </c>
      <c r="D23" s="53">
        <v>42277</v>
      </c>
      <c r="E23" s="5">
        <v>3</v>
      </c>
      <c r="F23" s="9">
        <v>341</v>
      </c>
      <c r="G23" s="9">
        <f>E23*F23</f>
        <v>1023</v>
      </c>
      <c r="H23" s="5"/>
      <c r="I23" s="21">
        <v>167.5</v>
      </c>
      <c r="J23" s="9">
        <f t="shared" si="18"/>
        <v>0</v>
      </c>
      <c r="K23" s="9">
        <f>E23+H23</f>
        <v>3</v>
      </c>
      <c r="L23" s="8">
        <f t="shared" si="19"/>
        <v>2.035820895522388</v>
      </c>
      <c r="M23" s="10">
        <f t="shared" si="20"/>
        <v>1023</v>
      </c>
      <c r="N23" s="8">
        <v>1.82</v>
      </c>
      <c r="O23" s="8">
        <v>0</v>
      </c>
      <c r="P23" s="44">
        <f t="shared" si="21"/>
        <v>69.542590525094397</v>
      </c>
      <c r="Q23" s="9">
        <v>1856</v>
      </c>
      <c r="R23" s="9">
        <f t="shared" si="9"/>
        <v>40.216176000000004</v>
      </c>
      <c r="S23" s="9">
        <f t="shared" si="22"/>
        <v>587.44777132479999</v>
      </c>
      <c r="T23" s="45">
        <f t="shared" si="16"/>
        <v>1063.0081694550145</v>
      </c>
      <c r="U23" s="19">
        <f t="shared" si="23"/>
        <v>1490.1983683948797</v>
      </c>
      <c r="V23" s="26"/>
      <c r="W23" s="25"/>
    </row>
    <row r="24" spans="1:24" ht="47.25" x14ac:dyDescent="0.25">
      <c r="A24" s="17" t="s">
        <v>51</v>
      </c>
      <c r="B24" s="15" t="s">
        <v>86</v>
      </c>
      <c r="C24" s="53">
        <v>42095</v>
      </c>
      <c r="D24" s="53">
        <v>42265</v>
      </c>
      <c r="E24" s="5">
        <v>4</v>
      </c>
      <c r="F24" s="9">
        <v>362</v>
      </c>
      <c r="G24" s="9">
        <f t="shared" si="11"/>
        <v>1448</v>
      </c>
      <c r="H24" s="5"/>
      <c r="I24" s="21">
        <v>167.5</v>
      </c>
      <c r="J24" s="9">
        <f t="shared" si="18"/>
        <v>0</v>
      </c>
      <c r="K24" s="9">
        <f t="shared" si="13"/>
        <v>4</v>
      </c>
      <c r="L24" s="8">
        <f t="shared" si="19"/>
        <v>2.1611940298507464</v>
      </c>
      <c r="M24" s="10">
        <f t="shared" si="20"/>
        <v>1448</v>
      </c>
      <c r="N24" s="8">
        <v>1.82</v>
      </c>
      <c r="O24" s="8">
        <v>0</v>
      </c>
      <c r="P24" s="44">
        <f t="shared" si="21"/>
        <v>98.651340530534426</v>
      </c>
      <c r="Q24" s="9">
        <v>2633</v>
      </c>
      <c r="R24" s="9">
        <f t="shared" si="9"/>
        <v>56.923775999999997</v>
      </c>
      <c r="S24" s="9">
        <f t="shared" si="22"/>
        <v>833.33838580480005</v>
      </c>
      <c r="T24" s="45">
        <f t="shared" si="16"/>
        <v>1507.9562052524548</v>
      </c>
      <c r="U24" s="19">
        <f t="shared" si="23"/>
        <v>2113.9572970828799</v>
      </c>
      <c r="V24" s="26"/>
      <c r="W24" s="25"/>
    </row>
    <row r="25" spans="1:24" ht="47.25" x14ac:dyDescent="0.25">
      <c r="A25" s="17" t="s">
        <v>94</v>
      </c>
      <c r="B25" s="15" t="s">
        <v>91</v>
      </c>
      <c r="C25" s="53">
        <v>42095</v>
      </c>
      <c r="D25" s="53">
        <v>42265</v>
      </c>
      <c r="E25" s="5">
        <v>1</v>
      </c>
      <c r="F25" s="9">
        <v>503</v>
      </c>
      <c r="G25" s="9">
        <f>E25*F25</f>
        <v>503</v>
      </c>
      <c r="H25" s="5"/>
      <c r="I25" s="21">
        <v>167.5</v>
      </c>
      <c r="J25" s="9">
        <f t="shared" si="18"/>
        <v>0</v>
      </c>
      <c r="K25" s="9">
        <f>E25+H25</f>
        <v>1</v>
      </c>
      <c r="L25" s="8">
        <f t="shared" si="19"/>
        <v>3.0029850746268658</v>
      </c>
      <c r="M25" s="10">
        <f t="shared" si="20"/>
        <v>503</v>
      </c>
      <c r="N25" s="8">
        <v>1.82</v>
      </c>
      <c r="O25" s="8">
        <v>0</v>
      </c>
      <c r="P25" s="44">
        <f t="shared" si="21"/>
        <v>35.45585403843841</v>
      </c>
      <c r="Q25" s="9">
        <v>947</v>
      </c>
      <c r="R25" s="9">
        <f t="shared" si="9"/>
        <v>19.773935999999996</v>
      </c>
      <c r="S25" s="9">
        <f t="shared" si="22"/>
        <v>299.50656537280003</v>
      </c>
      <c r="T25" s="45">
        <f t="shared" si="16"/>
        <v>541.96805458755841</v>
      </c>
      <c r="U25" s="19">
        <f t="shared" si="23"/>
        <v>759.76830082367997</v>
      </c>
      <c r="V25" s="26"/>
      <c r="W25" s="25"/>
    </row>
    <row r="26" spans="1:24" ht="31.5" x14ac:dyDescent="0.25">
      <c r="A26" s="17" t="s">
        <v>88</v>
      </c>
      <c r="B26" s="15" t="s">
        <v>87</v>
      </c>
      <c r="C26" s="53">
        <v>42128</v>
      </c>
      <c r="D26" s="53">
        <v>42247</v>
      </c>
      <c r="E26" s="5">
        <v>2</v>
      </c>
      <c r="F26" s="9">
        <v>489</v>
      </c>
      <c r="G26" s="9">
        <f t="shared" si="11"/>
        <v>978</v>
      </c>
      <c r="H26" s="5"/>
      <c r="I26" s="21">
        <v>167.5</v>
      </c>
      <c r="J26" s="9">
        <f t="shared" si="18"/>
        <v>0</v>
      </c>
      <c r="K26" s="9">
        <f t="shared" si="13"/>
        <v>2</v>
      </c>
      <c r="L26" s="8">
        <f t="shared" si="19"/>
        <v>2.919402985074627</v>
      </c>
      <c r="M26" s="10">
        <f t="shared" si="20"/>
        <v>978</v>
      </c>
      <c r="N26" s="8">
        <v>1.82</v>
      </c>
      <c r="O26" s="8">
        <v>0</v>
      </c>
      <c r="P26" s="44">
        <f t="shared" si="21"/>
        <v>66.727132044518413</v>
      </c>
      <c r="Q26" s="9">
        <v>1781</v>
      </c>
      <c r="R26" s="9">
        <f t="shared" si="9"/>
        <v>38.447136</v>
      </c>
      <c r="S26" s="9">
        <f t="shared" si="22"/>
        <v>563.66472273279999</v>
      </c>
      <c r="T26" s="45">
        <f t="shared" si="16"/>
        <v>1019.9718755376384</v>
      </c>
      <c r="U26" s="19">
        <f t="shared" si="23"/>
        <v>1429.8671152396801</v>
      </c>
      <c r="V26" s="26"/>
      <c r="W26" s="25"/>
    </row>
    <row r="27" spans="1:24" ht="31.5" x14ac:dyDescent="0.25">
      <c r="A27" s="17" t="s">
        <v>90</v>
      </c>
      <c r="B27" s="15" t="s">
        <v>24</v>
      </c>
      <c r="C27" s="53">
        <v>42156</v>
      </c>
      <c r="D27" s="53">
        <v>42247</v>
      </c>
      <c r="E27" s="5">
        <v>3</v>
      </c>
      <c r="F27" s="9">
        <v>354</v>
      </c>
      <c r="G27" s="9">
        <f>E27*F27</f>
        <v>1062</v>
      </c>
      <c r="H27" s="5"/>
      <c r="I27" s="21">
        <v>167.5</v>
      </c>
      <c r="J27" s="9">
        <f t="shared" si="18"/>
        <v>0</v>
      </c>
      <c r="K27" s="9">
        <f>E27+H27</f>
        <v>3</v>
      </c>
      <c r="L27" s="8">
        <f t="shared" si="19"/>
        <v>2.1134328358208956</v>
      </c>
      <c r="M27" s="10">
        <f t="shared" si="20"/>
        <v>1062</v>
      </c>
      <c r="N27" s="8">
        <v>1.82</v>
      </c>
      <c r="O27" s="8">
        <v>0</v>
      </c>
      <c r="P27" s="44">
        <f t="shared" si="21"/>
        <v>72.31272414159362</v>
      </c>
      <c r="Q27" s="9">
        <v>1930</v>
      </c>
      <c r="R27" s="9">
        <f t="shared" si="9"/>
        <v>41.749343999999994</v>
      </c>
      <c r="S27" s="9">
        <f t="shared" si="22"/>
        <v>610.8479467712001</v>
      </c>
      <c r="T27" s="45">
        <f t="shared" si="16"/>
        <v>1105.3516404500738</v>
      </c>
      <c r="U27" s="19">
        <f t="shared" si="23"/>
        <v>1549.5583744627202</v>
      </c>
      <c r="V27" s="26"/>
      <c r="W27" s="25"/>
    </row>
    <row r="28" spans="1:24" s="23" customFormat="1" ht="20.25" customHeight="1" x14ac:dyDescent="0.25">
      <c r="A28" s="46"/>
      <c r="B28" s="47" t="s">
        <v>25</v>
      </c>
      <c r="C28" s="52"/>
      <c r="D28" s="52"/>
      <c r="E28" s="46">
        <f>SUM(E10:E27)</f>
        <v>138</v>
      </c>
      <c r="F28" s="44">
        <f>SUM(F10:F27)</f>
        <v>7246</v>
      </c>
      <c r="G28" s="46">
        <f>SUM(G10:G27)</f>
        <v>55418</v>
      </c>
      <c r="H28" s="46">
        <f>SUM(H10:H24)</f>
        <v>0</v>
      </c>
      <c r="I28" s="49">
        <v>167.5</v>
      </c>
      <c r="J28" s="44">
        <f t="shared" si="12"/>
        <v>0</v>
      </c>
      <c r="K28" s="44">
        <f t="shared" si="13"/>
        <v>138</v>
      </c>
      <c r="L28" s="50">
        <f t="shared" si="19"/>
        <v>2.3974908068353886</v>
      </c>
      <c r="M28" s="45">
        <f t="shared" si="14"/>
        <v>55418</v>
      </c>
      <c r="N28" s="50">
        <v>1.82</v>
      </c>
      <c r="O28" s="50">
        <v>0</v>
      </c>
      <c r="P28" s="44">
        <f t="shared" si="10"/>
        <v>3779.4734124693514</v>
      </c>
      <c r="Q28" s="44">
        <f>SUM(Q10:Q27)</f>
        <v>100876.22</v>
      </c>
      <c r="R28" s="44">
        <f>(M28/167.5)*0.67*0.7*14.04</f>
        <v>2178.592416</v>
      </c>
      <c r="S28" s="44">
        <f t="shared" si="15"/>
        <v>31926.380886476803</v>
      </c>
      <c r="T28" s="45">
        <f t="shared" si="16"/>
        <v>57771.950733460078</v>
      </c>
      <c r="U28" s="51">
        <f t="shared" si="17"/>
        <v>80988.715981486079</v>
      </c>
      <c r="V28" s="26"/>
      <c r="W28" s="25"/>
    </row>
    <row r="29" spans="1:24" ht="28.5" customHeight="1" x14ac:dyDescent="0.25">
      <c r="A29" s="22">
        <v>2</v>
      </c>
      <c r="B29" s="67" t="s">
        <v>62</v>
      </c>
      <c r="C29" s="68"/>
      <c r="D29" s="68"/>
      <c r="E29" s="69"/>
      <c r="F29" s="69"/>
      <c r="G29" s="69"/>
      <c r="H29" s="69"/>
      <c r="I29" s="69"/>
      <c r="J29" s="69"/>
      <c r="K29" s="69"/>
      <c r="L29" s="70"/>
      <c r="M29" s="70"/>
      <c r="N29" s="70"/>
      <c r="O29" s="70"/>
      <c r="P29" s="70"/>
      <c r="Q29" s="70"/>
      <c r="R29" s="70"/>
      <c r="S29" s="70"/>
      <c r="T29" s="70"/>
      <c r="U29" s="71"/>
      <c r="V29" s="26"/>
      <c r="W29" s="25"/>
      <c r="X29" s="24"/>
    </row>
    <row r="30" spans="1:24" s="11" customFormat="1" x14ac:dyDescent="0.25">
      <c r="A30" s="5" t="s">
        <v>31</v>
      </c>
      <c r="B30" s="15" t="s">
        <v>13</v>
      </c>
      <c r="C30" s="53">
        <v>42095</v>
      </c>
      <c r="D30" s="53">
        <v>42360</v>
      </c>
      <c r="E30" s="5">
        <v>5</v>
      </c>
      <c r="F30" s="9">
        <v>364</v>
      </c>
      <c r="G30" s="9">
        <f t="shared" ref="G30:G36" si="24">E30*F30</f>
        <v>1820</v>
      </c>
      <c r="H30" s="5"/>
      <c r="I30" s="21">
        <v>167.5</v>
      </c>
      <c r="J30" s="9">
        <f t="shared" ref="J30:J37" si="25">H30*I30</f>
        <v>0</v>
      </c>
      <c r="K30" s="9">
        <f t="shared" ref="K30:K37" si="26">E30+H30</f>
        <v>5</v>
      </c>
      <c r="L30" s="8">
        <f t="shared" ref="L30:L37" si="27">M30/K30/167.5</f>
        <v>2.1731343283582087</v>
      </c>
      <c r="M30" s="10">
        <f t="shared" ref="M30:M37" si="28">G30+J30</f>
        <v>1820</v>
      </c>
      <c r="N30" s="8">
        <v>1.82</v>
      </c>
      <c r="O30" s="8">
        <v>0</v>
      </c>
      <c r="P30" s="44">
        <f t="shared" ref="P30:P37" si="29">(Q30+R30+S30)*0.4*0.07</f>
        <v>124.10425666329603</v>
      </c>
      <c r="Q30" s="9">
        <f>(M30*N30)</f>
        <v>3312.4</v>
      </c>
      <c r="R30" s="9">
        <f t="shared" ref="R30:R36" si="30">(M30/167.5)*0.67*0.7*14.04</f>
        <v>71.547839999999994</v>
      </c>
      <c r="S30" s="9">
        <f t="shared" ref="S30:S37" si="31">(Q30+R30)*30.98%</f>
        <v>1048.3470408320002</v>
      </c>
      <c r="T30" s="45">
        <f t="shared" ref="T30:T37" si="32">O30+P30+(Q30+R30+S30)*0.4</f>
        <v>1897.0222089960962</v>
      </c>
      <c r="U30" s="19">
        <f t="shared" ref="U30:U37" si="33">SUM(Q30,R30,S30)*0.6</f>
        <v>2659.3769284992004</v>
      </c>
      <c r="V30" s="26"/>
      <c r="W30" s="25"/>
    </row>
    <row r="31" spans="1:24" s="11" customFormat="1" x14ac:dyDescent="0.25">
      <c r="A31" s="39" t="s">
        <v>53</v>
      </c>
      <c r="B31" s="14" t="s">
        <v>15</v>
      </c>
      <c r="C31" s="53">
        <v>42095</v>
      </c>
      <c r="D31" s="53">
        <v>42360</v>
      </c>
      <c r="E31" s="5">
        <v>5</v>
      </c>
      <c r="F31" s="9">
        <v>350</v>
      </c>
      <c r="G31" s="9">
        <f t="shared" si="24"/>
        <v>1750</v>
      </c>
      <c r="H31" s="5"/>
      <c r="I31" s="21">
        <v>167.5</v>
      </c>
      <c r="J31" s="9">
        <f t="shared" si="25"/>
        <v>0</v>
      </c>
      <c r="K31" s="9">
        <f t="shared" si="26"/>
        <v>5</v>
      </c>
      <c r="L31" s="8">
        <f t="shared" si="27"/>
        <v>2.08955223880597</v>
      </c>
      <c r="M31" s="10">
        <f t="shared" si="28"/>
        <v>1750</v>
      </c>
      <c r="N31" s="8">
        <v>1.82</v>
      </c>
      <c r="O31" s="8">
        <v>0</v>
      </c>
      <c r="P31" s="44">
        <f t="shared" si="29"/>
        <v>119.33101602240002</v>
      </c>
      <c r="Q31" s="9">
        <f>(M31*N31)</f>
        <v>3185</v>
      </c>
      <c r="R31" s="9">
        <f t="shared" si="30"/>
        <v>68.796000000000006</v>
      </c>
      <c r="S31" s="9">
        <f t="shared" si="31"/>
        <v>1008.0260008</v>
      </c>
      <c r="T31" s="45">
        <f t="shared" si="32"/>
        <v>1824.0598163424002</v>
      </c>
      <c r="U31" s="19">
        <f t="shared" si="33"/>
        <v>2557.0932004799997</v>
      </c>
      <c r="V31" s="26"/>
      <c r="W31" s="25"/>
    </row>
    <row r="32" spans="1:24" s="11" customFormat="1" x14ac:dyDescent="0.25">
      <c r="A32" s="5" t="s">
        <v>54</v>
      </c>
      <c r="B32" s="14" t="s">
        <v>18</v>
      </c>
      <c r="C32" s="53">
        <v>42005</v>
      </c>
      <c r="D32" s="53">
        <v>42360</v>
      </c>
      <c r="E32" s="5">
        <v>4</v>
      </c>
      <c r="F32" s="9">
        <v>402</v>
      </c>
      <c r="G32" s="9">
        <f t="shared" si="24"/>
        <v>1608</v>
      </c>
      <c r="H32" s="5"/>
      <c r="I32" s="21">
        <v>167.5</v>
      </c>
      <c r="J32" s="9">
        <f t="shared" si="25"/>
        <v>0</v>
      </c>
      <c r="K32" s="9">
        <f t="shared" si="26"/>
        <v>4</v>
      </c>
      <c r="L32" s="8">
        <f t="shared" si="27"/>
        <v>2.4</v>
      </c>
      <c r="M32" s="10">
        <f t="shared" si="28"/>
        <v>1608</v>
      </c>
      <c r="N32" s="8">
        <v>1.82</v>
      </c>
      <c r="O32" s="8">
        <v>0</v>
      </c>
      <c r="P32" s="44">
        <f t="shared" si="29"/>
        <v>109.64815643658241</v>
      </c>
      <c r="Q32" s="9">
        <f>(M32*N32)</f>
        <v>2926.56</v>
      </c>
      <c r="R32" s="9">
        <f t="shared" si="30"/>
        <v>63.213695999999992</v>
      </c>
      <c r="S32" s="9">
        <f t="shared" si="31"/>
        <v>926.23189102079994</v>
      </c>
      <c r="T32" s="45">
        <f t="shared" si="32"/>
        <v>1676.0503912449024</v>
      </c>
      <c r="U32" s="19">
        <f t="shared" si="33"/>
        <v>2349.6033522124799</v>
      </c>
      <c r="V32" s="26"/>
      <c r="W32" s="25"/>
    </row>
    <row r="33" spans="1:25" s="11" customFormat="1" x14ac:dyDescent="0.25">
      <c r="A33" s="5" t="s">
        <v>74</v>
      </c>
      <c r="B33" s="14" t="s">
        <v>22</v>
      </c>
      <c r="C33" s="53">
        <v>42095</v>
      </c>
      <c r="D33" s="53">
        <v>42360</v>
      </c>
      <c r="E33" s="5">
        <v>2</v>
      </c>
      <c r="F33" s="9">
        <v>271</v>
      </c>
      <c r="G33" s="9">
        <f t="shared" si="24"/>
        <v>542</v>
      </c>
      <c r="H33" s="5"/>
      <c r="I33" s="21">
        <v>167.5</v>
      </c>
      <c r="J33" s="9">
        <f t="shared" si="25"/>
        <v>0</v>
      </c>
      <c r="K33" s="9">
        <f t="shared" si="26"/>
        <v>2</v>
      </c>
      <c r="L33" s="8">
        <f t="shared" si="27"/>
        <v>1.6179104477611941</v>
      </c>
      <c r="M33" s="10">
        <f t="shared" si="28"/>
        <v>542</v>
      </c>
      <c r="N33" s="8">
        <v>1.82</v>
      </c>
      <c r="O33" s="8">
        <v>0</v>
      </c>
      <c r="P33" s="44">
        <f t="shared" si="29"/>
        <v>36.958520390937608</v>
      </c>
      <c r="Q33" s="9">
        <f>(M33*N33)</f>
        <v>986.44</v>
      </c>
      <c r="R33" s="9">
        <f t="shared" si="30"/>
        <v>21.307103999999999</v>
      </c>
      <c r="S33" s="9">
        <f t="shared" si="31"/>
        <v>312.20005281920004</v>
      </c>
      <c r="T33" s="45">
        <f t="shared" si="32"/>
        <v>564.93738311861762</v>
      </c>
      <c r="U33" s="19">
        <f t="shared" si="33"/>
        <v>791.96829409151997</v>
      </c>
      <c r="V33" s="26"/>
      <c r="W33" s="25"/>
    </row>
    <row r="34" spans="1:25" s="11" customFormat="1" x14ac:dyDescent="0.25">
      <c r="A34" s="5" t="s">
        <v>78</v>
      </c>
      <c r="B34" s="14" t="s">
        <v>23</v>
      </c>
      <c r="C34" s="53">
        <v>42095</v>
      </c>
      <c r="D34" s="53">
        <v>42360</v>
      </c>
      <c r="E34" s="5">
        <v>2</v>
      </c>
      <c r="F34" s="9">
        <v>249</v>
      </c>
      <c r="G34" s="9">
        <f t="shared" si="24"/>
        <v>498</v>
      </c>
      <c r="H34" s="5"/>
      <c r="I34" s="21">
        <v>167.5</v>
      </c>
      <c r="J34" s="9">
        <f t="shared" si="25"/>
        <v>0</v>
      </c>
      <c r="K34" s="9">
        <f t="shared" si="26"/>
        <v>2</v>
      </c>
      <c r="L34" s="8">
        <f t="shared" si="27"/>
        <v>1.4865671641791045</v>
      </c>
      <c r="M34" s="10">
        <f t="shared" si="28"/>
        <v>498</v>
      </c>
      <c r="N34" s="8">
        <v>1.82</v>
      </c>
      <c r="O34" s="8">
        <v>0</v>
      </c>
      <c r="P34" s="44">
        <f t="shared" si="29"/>
        <v>33.958197702374406</v>
      </c>
      <c r="Q34" s="9">
        <f>(M34*N34)</f>
        <v>906.36</v>
      </c>
      <c r="R34" s="9">
        <f t="shared" si="30"/>
        <v>19.577376000000001</v>
      </c>
      <c r="S34" s="9">
        <f t="shared" si="31"/>
        <v>286.85539908480001</v>
      </c>
      <c r="T34" s="45">
        <f t="shared" si="32"/>
        <v>519.07530773629446</v>
      </c>
      <c r="U34" s="19">
        <f t="shared" si="33"/>
        <v>727.67566505087996</v>
      </c>
      <c r="V34" s="26"/>
      <c r="W34" s="25"/>
    </row>
    <row r="35" spans="1:25" s="11" customFormat="1" x14ac:dyDescent="0.25">
      <c r="A35" s="5" t="s">
        <v>81</v>
      </c>
      <c r="B35" s="14" t="s">
        <v>80</v>
      </c>
      <c r="C35" s="53">
        <v>42095</v>
      </c>
      <c r="D35" s="53">
        <v>42360</v>
      </c>
      <c r="E35" s="5">
        <v>3</v>
      </c>
      <c r="F35" s="9">
        <v>429</v>
      </c>
      <c r="G35" s="9">
        <f t="shared" si="24"/>
        <v>1287</v>
      </c>
      <c r="H35" s="5"/>
      <c r="I35" s="21">
        <v>167.5</v>
      </c>
      <c r="J35" s="9">
        <f t="shared" si="25"/>
        <v>0</v>
      </c>
      <c r="K35" s="9">
        <f t="shared" si="26"/>
        <v>3</v>
      </c>
      <c r="L35" s="8">
        <f t="shared" si="27"/>
        <v>2.5611940298507463</v>
      </c>
      <c r="M35" s="10">
        <f t="shared" si="28"/>
        <v>1287</v>
      </c>
      <c r="N35" s="8">
        <v>1.82</v>
      </c>
      <c r="O35" s="8">
        <v>0</v>
      </c>
      <c r="P35" s="44">
        <f t="shared" si="29"/>
        <v>87.820318144473617</v>
      </c>
      <c r="Q35" s="9">
        <v>2344</v>
      </c>
      <c r="R35" s="9">
        <f t="shared" si="30"/>
        <v>50.594543999999999</v>
      </c>
      <c r="S35" s="9">
        <f t="shared" si="31"/>
        <v>741.84538973120004</v>
      </c>
      <c r="T35" s="45">
        <f t="shared" si="32"/>
        <v>1342.3962916369537</v>
      </c>
      <c r="U35" s="19">
        <f t="shared" si="33"/>
        <v>1881.86396023872</v>
      </c>
      <c r="V35" s="26"/>
      <c r="W35" s="25"/>
    </row>
    <row r="36" spans="1:25" s="11" customFormat="1" ht="33.75" customHeight="1" x14ac:dyDescent="0.25">
      <c r="A36" s="5" t="s">
        <v>83</v>
      </c>
      <c r="B36" s="15" t="s">
        <v>84</v>
      </c>
      <c r="C36" s="53">
        <v>42095</v>
      </c>
      <c r="D36" s="53">
        <v>42360</v>
      </c>
      <c r="E36" s="5">
        <v>2</v>
      </c>
      <c r="F36" s="9">
        <v>257</v>
      </c>
      <c r="G36" s="9">
        <f t="shared" si="24"/>
        <v>514</v>
      </c>
      <c r="H36" s="5"/>
      <c r="I36" s="21">
        <v>167.5</v>
      </c>
      <c r="J36" s="9">
        <f t="shared" si="25"/>
        <v>0</v>
      </c>
      <c r="K36" s="9">
        <f t="shared" si="26"/>
        <v>2</v>
      </c>
      <c r="L36" s="8">
        <f t="shared" si="27"/>
        <v>1.5343283582089553</v>
      </c>
      <c r="M36" s="10">
        <f t="shared" si="28"/>
        <v>514</v>
      </c>
      <c r="N36" s="8">
        <v>1.82</v>
      </c>
      <c r="O36" s="8">
        <v>0</v>
      </c>
      <c r="P36" s="44">
        <f t="shared" si="29"/>
        <v>34.958271622579204</v>
      </c>
      <c r="Q36" s="9">
        <v>933</v>
      </c>
      <c r="R36" s="9">
        <f t="shared" si="30"/>
        <v>20.206367999999998</v>
      </c>
      <c r="S36" s="9">
        <f t="shared" si="31"/>
        <v>295.30333280640002</v>
      </c>
      <c r="T36" s="45">
        <f t="shared" si="32"/>
        <v>534.3621519451392</v>
      </c>
      <c r="U36" s="19">
        <f t="shared" si="33"/>
        <v>749.10582048383992</v>
      </c>
      <c r="V36" s="26"/>
      <c r="W36" s="25"/>
    </row>
    <row r="37" spans="1:25" s="23" customFormat="1" ht="16.5" customHeight="1" x14ac:dyDescent="0.25">
      <c r="A37" s="46"/>
      <c r="B37" s="47" t="s">
        <v>25</v>
      </c>
      <c r="C37" s="48"/>
      <c r="D37" s="48"/>
      <c r="E37" s="46">
        <f>SUM(E30:E36)</f>
        <v>23</v>
      </c>
      <c r="F37" s="44">
        <f>SUM(F30:F36)</f>
        <v>2322</v>
      </c>
      <c r="G37" s="44">
        <f>SUM(G30:G36)</f>
        <v>8019</v>
      </c>
      <c r="H37" s="46">
        <f>SUM(H36:H36)</f>
        <v>0</v>
      </c>
      <c r="I37" s="49">
        <v>167.5</v>
      </c>
      <c r="J37" s="44">
        <f t="shared" si="25"/>
        <v>0</v>
      </c>
      <c r="K37" s="44">
        <f t="shared" si="26"/>
        <v>23</v>
      </c>
      <c r="L37" s="50">
        <f t="shared" si="27"/>
        <v>2.0815055158987672</v>
      </c>
      <c r="M37" s="45">
        <f t="shared" si="28"/>
        <v>8019</v>
      </c>
      <c r="N37" s="50">
        <v>1.82</v>
      </c>
      <c r="O37" s="50">
        <v>0</v>
      </c>
      <c r="P37" s="44">
        <f t="shared" si="29"/>
        <v>546.7787369826433</v>
      </c>
      <c r="Q37" s="44">
        <f>SUM(Q30:Q36)</f>
        <v>14593.76</v>
      </c>
      <c r="R37" s="44">
        <f>(M37/167.5)*0.67*0.7*14.04</f>
        <v>315.24292799999995</v>
      </c>
      <c r="S37" s="44">
        <f t="shared" si="31"/>
        <v>4618.8091070944001</v>
      </c>
      <c r="T37" s="45">
        <f t="shared" si="32"/>
        <v>8357.9035510204048</v>
      </c>
      <c r="U37" s="51">
        <f t="shared" si="33"/>
        <v>11716.68722105664</v>
      </c>
      <c r="V37" s="26"/>
      <c r="W37" s="25"/>
      <c r="Y37" s="27"/>
    </row>
    <row r="38" spans="1:25" ht="20.25" customHeight="1" x14ac:dyDescent="0.25">
      <c r="A38" s="22">
        <v>3</v>
      </c>
      <c r="B38" s="61" t="s">
        <v>66</v>
      </c>
      <c r="C38" s="62"/>
      <c r="D38" s="62"/>
      <c r="E38" s="63"/>
      <c r="F38" s="63"/>
      <c r="G38" s="63"/>
      <c r="H38" s="63"/>
      <c r="I38" s="63"/>
      <c r="J38" s="63"/>
      <c r="K38" s="63"/>
      <c r="L38" s="64"/>
      <c r="M38" s="64"/>
      <c r="N38" s="64"/>
      <c r="O38" s="64"/>
      <c r="P38" s="64"/>
      <c r="Q38" s="64"/>
      <c r="R38" s="64"/>
      <c r="S38" s="64"/>
      <c r="T38" s="64"/>
      <c r="U38" s="65"/>
      <c r="V38" s="26"/>
      <c r="W38" s="25"/>
      <c r="Y38" s="28"/>
    </row>
    <row r="39" spans="1:25" s="11" customFormat="1" ht="17.25" customHeight="1" x14ac:dyDescent="0.25">
      <c r="A39" s="5" t="s">
        <v>32</v>
      </c>
      <c r="B39" s="14" t="s">
        <v>15</v>
      </c>
      <c r="C39" s="53">
        <v>42095</v>
      </c>
      <c r="D39" s="53">
        <v>42360</v>
      </c>
      <c r="E39" s="5">
        <v>6</v>
      </c>
      <c r="F39" s="9">
        <v>365</v>
      </c>
      <c r="G39" s="9">
        <f>E39*F39</f>
        <v>2190</v>
      </c>
      <c r="H39" s="5"/>
      <c r="I39" s="21">
        <v>167.5</v>
      </c>
      <c r="J39" s="9">
        <f t="shared" ref="J39:J44" si="34">H39*I39</f>
        <v>0</v>
      </c>
      <c r="K39" s="9">
        <f t="shared" ref="K39:K44" si="35">E39+H39</f>
        <v>6</v>
      </c>
      <c r="L39" s="8">
        <f t="shared" ref="L39:L44" si="36">M39/K39/167.5</f>
        <v>2.1791044776119404</v>
      </c>
      <c r="M39" s="10">
        <f t="shared" ref="M39:M44" si="37">G39+J39</f>
        <v>2190</v>
      </c>
      <c r="N39" s="8">
        <v>1.82</v>
      </c>
      <c r="O39" s="8">
        <v>0</v>
      </c>
      <c r="P39" s="44">
        <f t="shared" ref="P39:P44" si="38">(Q39+R39+S39)*0.4*0.07</f>
        <v>149.33424290803205</v>
      </c>
      <c r="Q39" s="9">
        <f>(M39*N39)</f>
        <v>3985.8</v>
      </c>
      <c r="R39" s="9">
        <f t="shared" ref="R39:R44" si="39">(M39/167.5)*0.67*0.7*14.04</f>
        <v>86.093279999999993</v>
      </c>
      <c r="S39" s="9">
        <f t="shared" ref="S39:S44" si="40">(Q39+R39)*30.98%</f>
        <v>1261.4725381440001</v>
      </c>
      <c r="T39" s="45">
        <f t="shared" ref="T39:T44" si="41">O39+P39+(Q39+R39+S39)*0.4</f>
        <v>2282.6805701656326</v>
      </c>
      <c r="U39" s="19">
        <f t="shared" ref="U39:U44" si="42">SUM(Q39,R39,S39)*0.6</f>
        <v>3200.0194908864</v>
      </c>
      <c r="V39" s="26"/>
      <c r="W39" s="25"/>
    </row>
    <row r="40" spans="1:25" s="11" customFormat="1" ht="15" customHeight="1" x14ac:dyDescent="0.25">
      <c r="A40" s="5" t="s">
        <v>33</v>
      </c>
      <c r="B40" s="15" t="s">
        <v>17</v>
      </c>
      <c r="C40" s="53">
        <v>42095</v>
      </c>
      <c r="D40" s="53">
        <v>42360</v>
      </c>
      <c r="E40" s="5">
        <v>2</v>
      </c>
      <c r="F40" s="9">
        <v>284</v>
      </c>
      <c r="G40" s="9">
        <f>E40*F40</f>
        <v>568</v>
      </c>
      <c r="H40" s="5"/>
      <c r="I40" s="21">
        <v>167.5</v>
      </c>
      <c r="J40" s="9">
        <f t="shared" si="34"/>
        <v>0</v>
      </c>
      <c r="K40" s="9">
        <f t="shared" si="35"/>
        <v>2</v>
      </c>
      <c r="L40" s="8">
        <f t="shared" si="36"/>
        <v>1.6955223880597015</v>
      </c>
      <c r="M40" s="10">
        <f t="shared" si="37"/>
        <v>568</v>
      </c>
      <c r="N40" s="8">
        <v>1.82</v>
      </c>
      <c r="O40" s="8">
        <v>0</v>
      </c>
      <c r="P40" s="44">
        <f t="shared" si="38"/>
        <v>38.666891399270412</v>
      </c>
      <c r="Q40" s="9">
        <v>1032</v>
      </c>
      <c r="R40" s="9">
        <f t="shared" si="39"/>
        <v>22.329215999999999</v>
      </c>
      <c r="S40" s="9">
        <f t="shared" si="40"/>
        <v>326.63119111680004</v>
      </c>
      <c r="T40" s="45">
        <f t="shared" si="41"/>
        <v>591.05105424599049</v>
      </c>
      <c r="U40" s="19">
        <f t="shared" si="42"/>
        <v>828.57624427008</v>
      </c>
      <c r="V40" s="26"/>
      <c r="W40" s="25"/>
    </row>
    <row r="41" spans="1:25" s="11" customFormat="1" ht="17.25" customHeight="1" x14ac:dyDescent="0.25">
      <c r="A41" s="5" t="s">
        <v>41</v>
      </c>
      <c r="B41" s="14" t="s">
        <v>18</v>
      </c>
      <c r="C41" s="53">
        <v>42005</v>
      </c>
      <c r="D41" s="53">
        <v>42360</v>
      </c>
      <c r="E41" s="5">
        <v>30</v>
      </c>
      <c r="F41" s="9">
        <v>402</v>
      </c>
      <c r="G41" s="9">
        <f>E41*F41</f>
        <v>12060</v>
      </c>
      <c r="H41" s="5"/>
      <c r="I41" s="21">
        <v>167.5</v>
      </c>
      <c r="J41" s="9">
        <f t="shared" si="34"/>
        <v>0</v>
      </c>
      <c r="K41" s="9">
        <f t="shared" si="35"/>
        <v>30</v>
      </c>
      <c r="L41" s="8">
        <f t="shared" si="36"/>
        <v>2.4</v>
      </c>
      <c r="M41" s="10">
        <f t="shared" si="37"/>
        <v>12060</v>
      </c>
      <c r="N41" s="8">
        <v>1.82</v>
      </c>
      <c r="O41" s="8">
        <v>0</v>
      </c>
      <c r="P41" s="44">
        <f t="shared" si="38"/>
        <v>822.36117327436818</v>
      </c>
      <c r="Q41" s="9">
        <f>(M41*N41)</f>
        <v>21949.200000000001</v>
      </c>
      <c r="R41" s="9">
        <f t="shared" si="39"/>
        <v>474.10271999999998</v>
      </c>
      <c r="S41" s="9">
        <f t="shared" si="40"/>
        <v>6946.7391826560006</v>
      </c>
      <c r="T41" s="45">
        <f t="shared" si="41"/>
        <v>12570.37793433677</v>
      </c>
      <c r="U41" s="19">
        <f t="shared" si="42"/>
        <v>17622.0251415936</v>
      </c>
      <c r="V41" s="26"/>
      <c r="W41" s="25"/>
    </row>
    <row r="42" spans="1:25" s="11" customFormat="1" x14ac:dyDescent="0.25">
      <c r="A42" s="5" t="s">
        <v>52</v>
      </c>
      <c r="B42" s="15" t="s">
        <v>19</v>
      </c>
      <c r="C42" s="53">
        <v>42095</v>
      </c>
      <c r="D42" s="53">
        <v>42360</v>
      </c>
      <c r="E42" s="5">
        <v>3</v>
      </c>
      <c r="F42" s="9">
        <v>409</v>
      </c>
      <c r="G42" s="9">
        <f>E42*F42</f>
        <v>1227</v>
      </c>
      <c r="H42" s="5"/>
      <c r="I42" s="21">
        <v>167.5</v>
      </c>
      <c r="J42" s="9">
        <f t="shared" si="34"/>
        <v>0</v>
      </c>
      <c r="K42" s="9">
        <f t="shared" si="35"/>
        <v>3</v>
      </c>
      <c r="L42" s="8">
        <f t="shared" si="36"/>
        <v>2.4417910447761195</v>
      </c>
      <c r="M42" s="10">
        <f t="shared" si="37"/>
        <v>1227</v>
      </c>
      <c r="N42" s="8">
        <v>1.82</v>
      </c>
      <c r="O42" s="8">
        <v>0</v>
      </c>
      <c r="P42" s="44">
        <f t="shared" si="38"/>
        <v>83.369559903705607</v>
      </c>
      <c r="Q42" s="9">
        <v>2225</v>
      </c>
      <c r="R42" s="9">
        <f t="shared" si="39"/>
        <v>48.235823999999994</v>
      </c>
      <c r="S42" s="9">
        <f t="shared" si="40"/>
        <v>704.24845827520005</v>
      </c>
      <c r="T42" s="45">
        <f t="shared" si="41"/>
        <v>1274.3632728137854</v>
      </c>
      <c r="U42" s="19">
        <f t="shared" si="42"/>
        <v>1786.4905693651199</v>
      </c>
      <c r="V42" s="26"/>
      <c r="W42" s="25"/>
    </row>
    <row r="43" spans="1:25" s="11" customFormat="1" x14ac:dyDescent="0.25">
      <c r="A43" s="5" t="s">
        <v>75</v>
      </c>
      <c r="B43" s="14" t="s">
        <v>22</v>
      </c>
      <c r="C43" s="53">
        <v>42095</v>
      </c>
      <c r="D43" s="53">
        <v>42360</v>
      </c>
      <c r="E43" s="5">
        <v>1</v>
      </c>
      <c r="F43" s="9">
        <v>495</v>
      </c>
      <c r="G43" s="9">
        <f>E43*F43</f>
        <v>495</v>
      </c>
      <c r="H43" s="5"/>
      <c r="I43" s="21">
        <v>167.5</v>
      </c>
      <c r="J43" s="9">
        <f t="shared" si="34"/>
        <v>0</v>
      </c>
      <c r="K43" s="9">
        <f t="shared" si="35"/>
        <v>1</v>
      </c>
      <c r="L43" s="8">
        <f t="shared" si="36"/>
        <v>2.955223880597015</v>
      </c>
      <c r="M43" s="10">
        <f t="shared" si="37"/>
        <v>495</v>
      </c>
      <c r="N43" s="8">
        <v>1.82</v>
      </c>
      <c r="O43" s="8">
        <v>0</v>
      </c>
      <c r="P43" s="44">
        <f t="shared" si="38"/>
        <v>33.753630246336002</v>
      </c>
      <c r="Q43" s="9">
        <f>(M43*N43)</f>
        <v>900.9</v>
      </c>
      <c r="R43" s="9">
        <f t="shared" si="39"/>
        <v>19.459440000000001</v>
      </c>
      <c r="S43" s="9">
        <f t="shared" si="40"/>
        <v>285.12735451200001</v>
      </c>
      <c r="T43" s="45">
        <f t="shared" si="41"/>
        <v>515.94834805113601</v>
      </c>
      <c r="U43" s="19">
        <f t="shared" si="42"/>
        <v>723.29207670719995</v>
      </c>
      <c r="V43" s="26"/>
      <c r="W43" s="25"/>
    </row>
    <row r="44" spans="1:25" s="23" customFormat="1" ht="16.5" customHeight="1" x14ac:dyDescent="0.25">
      <c r="A44" s="46"/>
      <c r="B44" s="47" t="s">
        <v>25</v>
      </c>
      <c r="C44" s="48"/>
      <c r="D44" s="48"/>
      <c r="E44" s="46">
        <f>SUM(E39:E43)</f>
        <v>42</v>
      </c>
      <c r="F44" s="44">
        <f>SUM(F39:F43)</f>
        <v>1955</v>
      </c>
      <c r="G44" s="44">
        <f>SUM(G39:G43)</f>
        <v>16540</v>
      </c>
      <c r="H44" s="46">
        <f>SUM(H39:H41)</f>
        <v>0</v>
      </c>
      <c r="I44" s="49">
        <v>167.5</v>
      </c>
      <c r="J44" s="44">
        <f t="shared" si="34"/>
        <v>0</v>
      </c>
      <c r="K44" s="44">
        <f t="shared" si="35"/>
        <v>42</v>
      </c>
      <c r="L44" s="50">
        <f t="shared" si="36"/>
        <v>2.3511016346837241</v>
      </c>
      <c r="M44" s="45">
        <f t="shared" si="37"/>
        <v>16540</v>
      </c>
      <c r="N44" s="50">
        <v>1.82</v>
      </c>
      <c r="O44" s="50">
        <v>0</v>
      </c>
      <c r="P44" s="44">
        <f t="shared" si="38"/>
        <v>1127.4854977317123</v>
      </c>
      <c r="Q44" s="44">
        <f>SUM(Q39:Q43)</f>
        <v>30092.9</v>
      </c>
      <c r="R44" s="44">
        <f t="shared" si="39"/>
        <v>650.22048000000007</v>
      </c>
      <c r="S44" s="44">
        <f t="shared" si="40"/>
        <v>9524.2187247040019</v>
      </c>
      <c r="T44" s="45">
        <f t="shared" si="41"/>
        <v>17234.421179613313</v>
      </c>
      <c r="U44" s="51">
        <f t="shared" si="42"/>
        <v>24160.403522822402</v>
      </c>
      <c r="V44" s="26"/>
      <c r="W44" s="25"/>
    </row>
    <row r="45" spans="1:25" ht="35.25" customHeight="1" x14ac:dyDescent="0.25">
      <c r="A45" s="22">
        <v>4</v>
      </c>
      <c r="B45" s="61" t="s">
        <v>63</v>
      </c>
      <c r="C45" s="62"/>
      <c r="D45" s="62"/>
      <c r="E45" s="63"/>
      <c r="F45" s="63"/>
      <c r="G45" s="63"/>
      <c r="H45" s="63"/>
      <c r="I45" s="63"/>
      <c r="J45" s="63"/>
      <c r="K45" s="63"/>
      <c r="L45" s="64"/>
      <c r="M45" s="64"/>
      <c r="N45" s="64"/>
      <c r="O45" s="64"/>
      <c r="P45" s="64"/>
      <c r="Q45" s="64"/>
      <c r="R45" s="64"/>
      <c r="S45" s="64"/>
      <c r="T45" s="64"/>
      <c r="U45" s="65"/>
      <c r="V45" s="26"/>
      <c r="W45" s="25"/>
      <c r="Y45" s="28"/>
    </row>
    <row r="46" spans="1:25" s="11" customFormat="1" ht="17.25" customHeight="1" x14ac:dyDescent="0.25">
      <c r="A46" s="5" t="s">
        <v>67</v>
      </c>
      <c r="B46" s="15" t="s">
        <v>13</v>
      </c>
      <c r="C46" s="53">
        <v>42095</v>
      </c>
      <c r="D46" s="53">
        <v>42360</v>
      </c>
      <c r="E46" s="5">
        <v>4</v>
      </c>
      <c r="F46" s="9">
        <v>387</v>
      </c>
      <c r="G46" s="9">
        <f t="shared" ref="G46:G52" si="43">E46*F46</f>
        <v>1548</v>
      </c>
      <c r="H46" s="5"/>
      <c r="I46" s="21">
        <v>167.5</v>
      </c>
      <c r="J46" s="9">
        <f t="shared" ref="J46:J53" si="44">H46*I46</f>
        <v>0</v>
      </c>
      <c r="K46" s="9">
        <f t="shared" ref="K46:K53" si="45">E46+H46</f>
        <v>4</v>
      </c>
      <c r="L46" s="8">
        <f t="shared" ref="L46:L53" si="46">M46/K46/167.5</f>
        <v>2.3104477611940299</v>
      </c>
      <c r="M46" s="10">
        <f t="shared" ref="M46:M53" si="47">G46+J46</f>
        <v>1548</v>
      </c>
      <c r="N46" s="8">
        <v>1.82</v>
      </c>
      <c r="O46" s="8">
        <v>0</v>
      </c>
      <c r="P46" s="44">
        <f t="shared" ref="P46:P53" si="48">(Q46+R46+S46)*0.4*0.07</f>
        <v>105.55680731581442</v>
      </c>
      <c r="Q46" s="9">
        <f>(M46*N46)</f>
        <v>2817.36</v>
      </c>
      <c r="R46" s="9">
        <f t="shared" ref="R46:R52" si="49">(M46/167.5)*0.67*0.7*14.04</f>
        <v>60.854976000000001</v>
      </c>
      <c r="S46" s="9">
        <f t="shared" ref="S46:S53" si="50">(Q46+R46)*30.98%</f>
        <v>891.67099956480013</v>
      </c>
      <c r="T46" s="45">
        <f t="shared" ref="T46:T53" si="51">O46+P46+(Q46+R46+S46)*0.4</f>
        <v>1613.5111975417346</v>
      </c>
      <c r="U46" s="19">
        <f t="shared" ref="U46:U53" si="52">SUM(Q46,R46,S46)*0.6</f>
        <v>2261.9315853388803</v>
      </c>
      <c r="V46" s="26"/>
      <c r="W46" s="25"/>
    </row>
    <row r="47" spans="1:25" s="11" customFormat="1" ht="15.75" customHeight="1" x14ac:dyDescent="0.25">
      <c r="A47" s="5" t="s">
        <v>70</v>
      </c>
      <c r="B47" s="15" t="s">
        <v>14</v>
      </c>
      <c r="C47" s="53">
        <v>42095</v>
      </c>
      <c r="D47" s="53">
        <v>42360</v>
      </c>
      <c r="E47" s="5">
        <v>13</v>
      </c>
      <c r="F47" s="9">
        <v>405</v>
      </c>
      <c r="G47" s="9">
        <f t="shared" si="43"/>
        <v>5265</v>
      </c>
      <c r="H47" s="5"/>
      <c r="I47" s="21">
        <v>167.5</v>
      </c>
      <c r="J47" s="9">
        <f t="shared" si="44"/>
        <v>0</v>
      </c>
      <c r="K47" s="9">
        <f t="shared" si="45"/>
        <v>13</v>
      </c>
      <c r="L47" s="8">
        <f t="shared" si="46"/>
        <v>2.4179104477611939</v>
      </c>
      <c r="M47" s="10">
        <f t="shared" si="47"/>
        <v>5265</v>
      </c>
      <c r="N47" s="8">
        <v>1.82</v>
      </c>
      <c r="O47" s="8">
        <v>0</v>
      </c>
      <c r="P47" s="44">
        <f t="shared" si="48"/>
        <v>359.22492942739211</v>
      </c>
      <c r="Q47" s="9">
        <v>9588</v>
      </c>
      <c r="R47" s="9">
        <f t="shared" si="49"/>
        <v>206.97767999999999</v>
      </c>
      <c r="S47" s="9">
        <f t="shared" si="50"/>
        <v>3034.484085264</v>
      </c>
      <c r="T47" s="45">
        <f t="shared" si="51"/>
        <v>5491.0096355329933</v>
      </c>
      <c r="U47" s="19">
        <f t="shared" si="52"/>
        <v>7697.6770591584</v>
      </c>
      <c r="V47" s="26"/>
      <c r="W47" s="25"/>
    </row>
    <row r="48" spans="1:25" s="11" customFormat="1" ht="15.75" customHeight="1" x14ac:dyDescent="0.25">
      <c r="A48" s="5" t="s">
        <v>71</v>
      </c>
      <c r="B48" s="15" t="s">
        <v>15</v>
      </c>
      <c r="C48" s="53">
        <v>42095</v>
      </c>
      <c r="D48" s="53">
        <v>42360</v>
      </c>
      <c r="E48" s="5">
        <v>5</v>
      </c>
      <c r="F48" s="9">
        <v>352</v>
      </c>
      <c r="G48" s="9">
        <f t="shared" si="43"/>
        <v>1760</v>
      </c>
      <c r="H48" s="5"/>
      <c r="I48" s="21">
        <v>167.5</v>
      </c>
      <c r="J48" s="9">
        <f t="shared" si="44"/>
        <v>0</v>
      </c>
      <c r="K48" s="9">
        <f t="shared" si="45"/>
        <v>5</v>
      </c>
      <c r="L48" s="8">
        <f t="shared" si="46"/>
        <v>2.1014925373134328</v>
      </c>
      <c r="M48" s="10">
        <f t="shared" si="47"/>
        <v>1760</v>
      </c>
      <c r="N48" s="8">
        <v>1.82</v>
      </c>
      <c r="O48" s="8">
        <v>0</v>
      </c>
      <c r="P48" s="44">
        <f t="shared" si="48"/>
        <v>120.11559586252802</v>
      </c>
      <c r="Q48" s="9">
        <v>3206</v>
      </c>
      <c r="R48" s="9">
        <f t="shared" si="49"/>
        <v>69.189119999999988</v>
      </c>
      <c r="S48" s="9">
        <f t="shared" si="50"/>
        <v>1014.653589376</v>
      </c>
      <c r="T48" s="45">
        <f t="shared" si="51"/>
        <v>1836.0526796129282</v>
      </c>
      <c r="U48" s="19">
        <f t="shared" si="52"/>
        <v>2573.9056256255999</v>
      </c>
      <c r="V48" s="26"/>
      <c r="W48" s="25"/>
    </row>
    <row r="49" spans="1:25" s="11" customFormat="1" x14ac:dyDescent="0.25">
      <c r="A49" s="5" t="s">
        <v>72</v>
      </c>
      <c r="B49" s="14" t="s">
        <v>18</v>
      </c>
      <c r="C49" s="53">
        <v>42005</v>
      </c>
      <c r="D49" s="53">
        <v>42360</v>
      </c>
      <c r="E49" s="5">
        <v>8</v>
      </c>
      <c r="F49" s="9">
        <v>352</v>
      </c>
      <c r="G49" s="9">
        <f t="shared" si="43"/>
        <v>2816</v>
      </c>
      <c r="H49" s="5"/>
      <c r="I49" s="21">
        <v>167.5</v>
      </c>
      <c r="J49" s="9">
        <f t="shared" si="44"/>
        <v>0</v>
      </c>
      <c r="K49" s="9">
        <f t="shared" si="45"/>
        <v>8</v>
      </c>
      <c r="L49" s="8">
        <f t="shared" si="46"/>
        <v>2.1014925373134328</v>
      </c>
      <c r="M49" s="10">
        <f t="shared" si="47"/>
        <v>2816</v>
      </c>
      <c r="N49" s="8">
        <v>1.82</v>
      </c>
      <c r="O49" s="8">
        <v>0</v>
      </c>
      <c r="P49" s="44">
        <f t="shared" si="48"/>
        <v>191.53948394004482</v>
      </c>
      <c r="Q49" s="9">
        <v>5112</v>
      </c>
      <c r="R49" s="9">
        <f t="shared" si="49"/>
        <v>110.702592</v>
      </c>
      <c r="S49" s="9">
        <f t="shared" si="50"/>
        <v>1617.9932630016001</v>
      </c>
      <c r="T49" s="45">
        <f t="shared" si="51"/>
        <v>2927.8178259406845</v>
      </c>
      <c r="U49" s="19">
        <f t="shared" si="52"/>
        <v>4104.4175130009598</v>
      </c>
      <c r="V49" s="26"/>
      <c r="W49" s="25"/>
    </row>
    <row r="50" spans="1:25" s="11" customFormat="1" x14ac:dyDescent="0.25">
      <c r="A50" s="5" t="s">
        <v>76</v>
      </c>
      <c r="B50" s="14" t="s">
        <v>19</v>
      </c>
      <c r="C50" s="53">
        <v>42095</v>
      </c>
      <c r="D50" s="53">
        <v>42360</v>
      </c>
      <c r="E50" s="5">
        <v>4</v>
      </c>
      <c r="F50" s="9">
        <v>396</v>
      </c>
      <c r="G50" s="9">
        <f t="shared" si="43"/>
        <v>1584</v>
      </c>
      <c r="H50" s="5"/>
      <c r="I50" s="21">
        <v>167.5</v>
      </c>
      <c r="J50" s="9">
        <f t="shared" si="44"/>
        <v>0</v>
      </c>
      <c r="K50" s="9">
        <f t="shared" si="45"/>
        <v>4</v>
      </c>
      <c r="L50" s="8">
        <f t="shared" si="46"/>
        <v>2.3641791044776119</v>
      </c>
      <c r="M50" s="10">
        <f t="shared" si="47"/>
        <v>1584</v>
      </c>
      <c r="N50" s="8">
        <v>1.82</v>
      </c>
      <c r="O50" s="8">
        <v>0</v>
      </c>
      <c r="P50" s="44">
        <f t="shared" si="48"/>
        <v>107.94266891627521</v>
      </c>
      <c r="Q50" s="9">
        <v>2881</v>
      </c>
      <c r="R50" s="9">
        <f t="shared" si="49"/>
        <v>62.270207999999997</v>
      </c>
      <c r="S50" s="9">
        <f t="shared" si="50"/>
        <v>911.82511043839997</v>
      </c>
      <c r="T50" s="45">
        <f t="shared" si="51"/>
        <v>1649.9807962916352</v>
      </c>
      <c r="U50" s="19">
        <f t="shared" si="52"/>
        <v>2313.0571910630397</v>
      </c>
      <c r="V50" s="26"/>
      <c r="W50" s="25"/>
    </row>
    <row r="51" spans="1:25" s="11" customFormat="1" x14ac:dyDescent="0.25">
      <c r="A51" s="5" t="s">
        <v>77</v>
      </c>
      <c r="B51" s="14" t="s">
        <v>22</v>
      </c>
      <c r="C51" s="53">
        <v>42095</v>
      </c>
      <c r="D51" s="53">
        <v>42360</v>
      </c>
      <c r="E51" s="5">
        <v>3</v>
      </c>
      <c r="F51" s="9">
        <v>369</v>
      </c>
      <c r="G51" s="9">
        <f t="shared" si="43"/>
        <v>1107</v>
      </c>
      <c r="H51" s="5"/>
      <c r="I51" s="21">
        <v>167.5</v>
      </c>
      <c r="J51" s="9">
        <f t="shared" si="44"/>
        <v>0</v>
      </c>
      <c r="K51" s="9">
        <f t="shared" si="45"/>
        <v>3</v>
      </c>
      <c r="L51" s="8">
        <f t="shared" si="46"/>
        <v>2.2029850746268655</v>
      </c>
      <c r="M51" s="10">
        <f t="shared" si="47"/>
        <v>1107</v>
      </c>
      <c r="N51" s="8">
        <v>1.82</v>
      </c>
      <c r="O51" s="8">
        <v>0</v>
      </c>
      <c r="P51" s="44">
        <f t="shared" si="48"/>
        <v>75.568275422169606</v>
      </c>
      <c r="Q51" s="9">
        <v>2017</v>
      </c>
      <c r="R51" s="9">
        <f t="shared" si="49"/>
        <v>43.51838399999999</v>
      </c>
      <c r="S51" s="9">
        <f t="shared" si="50"/>
        <v>638.34859536320005</v>
      </c>
      <c r="T51" s="45">
        <f t="shared" si="51"/>
        <v>1155.1150671674495</v>
      </c>
      <c r="U51" s="19">
        <f t="shared" si="52"/>
        <v>1619.3201876179198</v>
      </c>
      <c r="V51" s="26"/>
      <c r="W51" s="25"/>
    </row>
    <row r="52" spans="1:25" s="11" customFormat="1" x14ac:dyDescent="0.25">
      <c r="A52" s="5" t="s">
        <v>79</v>
      </c>
      <c r="B52" s="14" t="s">
        <v>23</v>
      </c>
      <c r="C52" s="53">
        <v>42095</v>
      </c>
      <c r="D52" s="53">
        <v>42360</v>
      </c>
      <c r="E52" s="5">
        <v>1</v>
      </c>
      <c r="F52" s="9">
        <v>210</v>
      </c>
      <c r="G52" s="9">
        <f t="shared" si="43"/>
        <v>210</v>
      </c>
      <c r="H52" s="5"/>
      <c r="I52" s="21">
        <v>167.5</v>
      </c>
      <c r="J52" s="9">
        <f t="shared" si="44"/>
        <v>0</v>
      </c>
      <c r="K52" s="9">
        <f t="shared" si="45"/>
        <v>1</v>
      </c>
      <c r="L52" s="8">
        <f t="shared" si="46"/>
        <v>1.2537313432835822</v>
      </c>
      <c r="M52" s="10">
        <f t="shared" si="47"/>
        <v>210</v>
      </c>
      <c r="N52" s="8">
        <v>1.82</v>
      </c>
      <c r="O52" s="8">
        <v>0</v>
      </c>
      <c r="P52" s="44">
        <f t="shared" si="48"/>
        <v>14.129015042688001</v>
      </c>
      <c r="Q52" s="9">
        <v>377</v>
      </c>
      <c r="R52" s="9">
        <f t="shared" si="49"/>
        <v>8.2555199999999989</v>
      </c>
      <c r="S52" s="9">
        <f t="shared" si="50"/>
        <v>119.35216009600001</v>
      </c>
      <c r="T52" s="45">
        <f t="shared" si="51"/>
        <v>215.97208708108801</v>
      </c>
      <c r="U52" s="19">
        <f t="shared" si="52"/>
        <v>302.76460805759996</v>
      </c>
      <c r="V52" s="26"/>
      <c r="W52" s="25"/>
    </row>
    <row r="53" spans="1:25" s="23" customFormat="1" ht="16.5" customHeight="1" x14ac:dyDescent="0.25">
      <c r="A53" s="46"/>
      <c r="B53" s="47" t="s">
        <v>25</v>
      </c>
      <c r="C53" s="48"/>
      <c r="D53" s="48"/>
      <c r="E53" s="46">
        <f>SUM(E46:E52)</f>
        <v>38</v>
      </c>
      <c r="F53" s="44">
        <f>SUM(F46:F52)</f>
        <v>2471</v>
      </c>
      <c r="G53" s="44">
        <f>SUM(G46:G52)</f>
        <v>14290</v>
      </c>
      <c r="H53" s="46">
        <f>SUM(H46:H48)</f>
        <v>0</v>
      </c>
      <c r="I53" s="49">
        <v>167.5</v>
      </c>
      <c r="J53" s="44">
        <f t="shared" si="44"/>
        <v>0</v>
      </c>
      <c r="K53" s="44">
        <f t="shared" si="45"/>
        <v>38</v>
      </c>
      <c r="L53" s="50">
        <f t="shared" si="46"/>
        <v>2.2450903377847604</v>
      </c>
      <c r="M53" s="45">
        <f t="shared" si="47"/>
        <v>14290</v>
      </c>
      <c r="N53" s="50">
        <v>1.82</v>
      </c>
      <c r="O53" s="50">
        <v>0</v>
      </c>
      <c r="P53" s="44">
        <f t="shared" si="48"/>
        <v>974.07677592691221</v>
      </c>
      <c r="Q53" s="44">
        <f>SUM(Q46:Q52)</f>
        <v>25998.36</v>
      </c>
      <c r="R53" s="44">
        <f>(M53/167.5)*0.67*0.7*14.04</f>
        <v>561.76847999999984</v>
      </c>
      <c r="S53" s="44">
        <f t="shared" si="50"/>
        <v>8228.3278031040008</v>
      </c>
      <c r="T53" s="45">
        <f t="shared" si="51"/>
        <v>14889.459289168515</v>
      </c>
      <c r="U53" s="51">
        <f t="shared" si="52"/>
        <v>20873.0737698624</v>
      </c>
      <c r="V53" s="26"/>
      <c r="W53" s="25"/>
    </row>
    <row r="54" spans="1:25" ht="35.25" customHeight="1" x14ac:dyDescent="0.25">
      <c r="A54" s="22">
        <v>5</v>
      </c>
      <c r="B54" s="61" t="s">
        <v>64</v>
      </c>
      <c r="C54" s="62"/>
      <c r="D54" s="62"/>
      <c r="E54" s="63"/>
      <c r="F54" s="63"/>
      <c r="G54" s="63"/>
      <c r="H54" s="63"/>
      <c r="I54" s="63"/>
      <c r="J54" s="63"/>
      <c r="K54" s="63"/>
      <c r="L54" s="64"/>
      <c r="M54" s="64"/>
      <c r="N54" s="64"/>
      <c r="O54" s="64"/>
      <c r="P54" s="64"/>
      <c r="Q54" s="64"/>
      <c r="R54" s="64"/>
      <c r="S54" s="64"/>
      <c r="T54" s="64"/>
      <c r="U54" s="65"/>
      <c r="V54" s="26"/>
      <c r="W54" s="25"/>
      <c r="Y54" s="28"/>
    </row>
    <row r="55" spans="1:25" s="11" customFormat="1" ht="18" customHeight="1" x14ac:dyDescent="0.25">
      <c r="A55" s="5" t="s">
        <v>68</v>
      </c>
      <c r="B55" s="15" t="s">
        <v>13</v>
      </c>
      <c r="C55" s="53">
        <v>42095</v>
      </c>
      <c r="D55" s="53">
        <v>42360</v>
      </c>
      <c r="E55" s="5">
        <v>5</v>
      </c>
      <c r="F55" s="9">
        <v>378</v>
      </c>
      <c r="G55" s="9">
        <f>E55*F55</f>
        <v>1890</v>
      </c>
      <c r="H55" s="5"/>
      <c r="I55" s="21">
        <v>167.5</v>
      </c>
      <c r="J55" s="9">
        <f>H55*I55</f>
        <v>0</v>
      </c>
      <c r="K55" s="9">
        <f>E55+H55</f>
        <v>5</v>
      </c>
      <c r="L55" s="8">
        <f>M55/K55/167.5</f>
        <v>2.256716417910448</v>
      </c>
      <c r="M55" s="10">
        <f>G55+J55</f>
        <v>1890</v>
      </c>
      <c r="N55" s="8">
        <v>1.82</v>
      </c>
      <c r="O55" s="8">
        <v>0</v>
      </c>
      <c r="P55" s="44">
        <f>(Q55+R55+S55)*0.4*0.07</f>
        <v>128.88483218419202</v>
      </c>
      <c r="Q55" s="9">
        <v>3440</v>
      </c>
      <c r="R55" s="9">
        <f>(M55/167.5)*0.67*0.7*14.04</f>
        <v>74.299679999999995</v>
      </c>
      <c r="S55" s="9">
        <f>(Q55+R55)*30.98%</f>
        <v>1088.7300408640001</v>
      </c>
      <c r="T55" s="45">
        <f>O55+P55+(Q55+R55+S55)*0.4</f>
        <v>1970.0967205297923</v>
      </c>
      <c r="U55" s="19">
        <f>SUM(Q55,R55,S55)*0.6</f>
        <v>2761.8178325184003</v>
      </c>
      <c r="V55" s="26"/>
      <c r="W55" s="25"/>
    </row>
    <row r="56" spans="1:25" s="11" customFormat="1" ht="15.75" customHeight="1" x14ac:dyDescent="0.25">
      <c r="A56" s="5" t="s">
        <v>73</v>
      </c>
      <c r="B56" s="14" t="s">
        <v>18</v>
      </c>
      <c r="C56" s="53">
        <v>42005</v>
      </c>
      <c r="D56" s="53">
        <v>42360</v>
      </c>
      <c r="E56" s="5">
        <v>16</v>
      </c>
      <c r="F56" s="9">
        <v>354</v>
      </c>
      <c r="G56" s="9">
        <f>E56*F56</f>
        <v>5664</v>
      </c>
      <c r="H56" s="5"/>
      <c r="I56" s="21">
        <v>167.5</v>
      </c>
      <c r="J56" s="9">
        <f>H56*I56</f>
        <v>0</v>
      </c>
      <c r="K56" s="9">
        <f>E56+H56</f>
        <v>16</v>
      </c>
      <c r="L56" s="8">
        <f>M56/K56/167.5</f>
        <v>2.1134328358208956</v>
      </c>
      <c r="M56" s="10">
        <f>G56+J56</f>
        <v>5664</v>
      </c>
      <c r="N56" s="8">
        <v>1.82</v>
      </c>
      <c r="O56" s="8">
        <v>0</v>
      </c>
      <c r="P56" s="44">
        <f>(Q56+R56+S56)*0.4*0.07</f>
        <v>386.22335700049922</v>
      </c>
      <c r="Q56" s="9">
        <f>(M56*N56)</f>
        <v>10308.48</v>
      </c>
      <c r="R56" s="9">
        <f>(M56/167.5)*0.67*0.7*14.04</f>
        <v>222.66316800000001</v>
      </c>
      <c r="S56" s="9">
        <f>(Q56+R56)*30.98%</f>
        <v>3262.5481534463997</v>
      </c>
      <c r="T56" s="45">
        <f>O56+P56+(Q56+R56+S56)*0.4</f>
        <v>5903.6998855790589</v>
      </c>
      <c r="U56" s="19">
        <f>SUM(Q56,R56,S56)*0.6</f>
        <v>8276.2147928678387</v>
      </c>
      <c r="V56" s="26"/>
      <c r="W56" s="25"/>
    </row>
    <row r="57" spans="1:25" s="23" customFormat="1" ht="16.5" customHeight="1" x14ac:dyDescent="0.25">
      <c r="A57" s="46"/>
      <c r="B57" s="47" t="s">
        <v>25</v>
      </c>
      <c r="C57" s="48"/>
      <c r="D57" s="48"/>
      <c r="E57" s="46">
        <f>SUM(E55:E56)</f>
        <v>21</v>
      </c>
      <c r="F57" s="44">
        <f>SUM(F55:F56)</f>
        <v>732</v>
      </c>
      <c r="G57" s="44">
        <f>SUM(G55:G56)</f>
        <v>7554</v>
      </c>
      <c r="H57" s="46">
        <f>SUM(H55:H56)</f>
        <v>0</v>
      </c>
      <c r="I57" s="49">
        <v>167.5</v>
      </c>
      <c r="J57" s="44">
        <f>H57*I57</f>
        <v>0</v>
      </c>
      <c r="K57" s="44">
        <f>E57+H57</f>
        <v>21</v>
      </c>
      <c r="L57" s="50">
        <f>M57/K57/167.5</f>
        <v>2.1475479744136461</v>
      </c>
      <c r="M57" s="45">
        <f>G57+J57</f>
        <v>7554</v>
      </c>
      <c r="N57" s="50">
        <v>1.82</v>
      </c>
      <c r="O57" s="50">
        <v>0</v>
      </c>
      <c r="P57" s="44">
        <f>(Q57+R57+S57)*0.4*0.07</f>
        <v>515.10818918469124</v>
      </c>
      <c r="Q57" s="44">
        <f>SUM(Q55:Q56)</f>
        <v>13748.48</v>
      </c>
      <c r="R57" s="44">
        <f>(M57/167.5)*0.67*0.7*14.04</f>
        <v>296.96284800000001</v>
      </c>
      <c r="S57" s="44">
        <f>(Q57+R57)*30.98%</f>
        <v>4351.2781943104001</v>
      </c>
      <c r="T57" s="45">
        <f>O57+P57+(Q57+R57+S57)*0.4</f>
        <v>7873.7966061088509</v>
      </c>
      <c r="U57" s="51">
        <f>SUM(Q57,R57,S57)*0.6</f>
        <v>11038.032625386239</v>
      </c>
      <c r="V57" s="26"/>
      <c r="W57" s="25"/>
    </row>
    <row r="58" spans="1:25" ht="21" customHeight="1" x14ac:dyDescent="0.25">
      <c r="A58" s="22">
        <v>6</v>
      </c>
      <c r="B58" s="61" t="s">
        <v>65</v>
      </c>
      <c r="C58" s="62"/>
      <c r="D58" s="62"/>
      <c r="E58" s="63"/>
      <c r="F58" s="63"/>
      <c r="G58" s="63"/>
      <c r="H58" s="63"/>
      <c r="I58" s="63"/>
      <c r="J58" s="63"/>
      <c r="K58" s="63"/>
      <c r="L58" s="64"/>
      <c r="M58" s="64"/>
      <c r="N58" s="64"/>
      <c r="O58" s="64"/>
      <c r="P58" s="64"/>
      <c r="Q58" s="64"/>
      <c r="R58" s="64"/>
      <c r="S58" s="64"/>
      <c r="T58" s="64"/>
      <c r="U58" s="65"/>
      <c r="V58" s="26"/>
      <c r="W58" s="25"/>
      <c r="Y58" s="28"/>
    </row>
    <row r="59" spans="1:25" s="11" customFormat="1" ht="18" customHeight="1" x14ac:dyDescent="0.25">
      <c r="A59" s="5" t="s">
        <v>69</v>
      </c>
      <c r="B59" s="14" t="s">
        <v>18</v>
      </c>
      <c r="C59" s="53">
        <v>42005</v>
      </c>
      <c r="D59" s="53">
        <v>42360</v>
      </c>
      <c r="E59" s="5">
        <v>8</v>
      </c>
      <c r="F59" s="9">
        <v>342</v>
      </c>
      <c r="G59" s="9">
        <f>E59*F59</f>
        <v>2736</v>
      </c>
      <c r="H59" s="5"/>
      <c r="I59" s="21">
        <v>167.5</v>
      </c>
      <c r="J59" s="9">
        <f>H59*I59</f>
        <v>0</v>
      </c>
      <c r="K59" s="9">
        <f>E59+H59</f>
        <v>8</v>
      </c>
      <c r="L59" s="8">
        <f>M59/K59/167.5</f>
        <v>2.0417910447761196</v>
      </c>
      <c r="M59" s="10">
        <f>G59+J59</f>
        <v>2736</v>
      </c>
      <c r="N59" s="8">
        <v>1.82</v>
      </c>
      <c r="O59" s="8">
        <v>0</v>
      </c>
      <c r="P59" s="44">
        <f>(Q59+R59+S59)*0.4*0.07</f>
        <v>185.84963561902086</v>
      </c>
      <c r="Q59" s="9">
        <v>4960</v>
      </c>
      <c r="R59" s="9">
        <f>(M59/167.5)*0.67*0.7*14.04</f>
        <v>107.55763200000001</v>
      </c>
      <c r="S59" s="9">
        <f>(Q59+R59)*30.98%</f>
        <v>1569.9293543936001</v>
      </c>
      <c r="T59" s="45">
        <f>O59+P59+(Q59+R59+S59)*0.4</f>
        <v>2840.8444301764612</v>
      </c>
      <c r="U59" s="19">
        <f>SUM(Q59,R59,S59)*0.6</f>
        <v>3982.4921918361597</v>
      </c>
      <c r="V59" s="26"/>
      <c r="W59" s="25"/>
    </row>
    <row r="60" spans="1:25" s="23" customFormat="1" ht="16.5" customHeight="1" x14ac:dyDescent="0.25">
      <c r="A60" s="46"/>
      <c r="B60" s="47" t="s">
        <v>25</v>
      </c>
      <c r="C60" s="48"/>
      <c r="D60" s="48"/>
      <c r="E60" s="46">
        <f>SUM(E59:E59)</f>
        <v>8</v>
      </c>
      <c r="F60" s="44">
        <f>(G60/E60)</f>
        <v>342</v>
      </c>
      <c r="G60" s="44">
        <f>SUM(G59:G59)</f>
        <v>2736</v>
      </c>
      <c r="H60" s="46">
        <f>SUM(H59:H59)</f>
        <v>0</v>
      </c>
      <c r="I60" s="49">
        <v>167.5</v>
      </c>
      <c r="J60" s="44">
        <f>H60*I60</f>
        <v>0</v>
      </c>
      <c r="K60" s="44">
        <f>E60+H60</f>
        <v>8</v>
      </c>
      <c r="L60" s="50">
        <f>M60/K60/167.5</f>
        <v>2.0417910447761196</v>
      </c>
      <c r="M60" s="45">
        <f>G60+J60</f>
        <v>2736</v>
      </c>
      <c r="N60" s="50">
        <v>1.82</v>
      </c>
      <c r="O60" s="50">
        <v>0</v>
      </c>
      <c r="P60" s="44">
        <f>(Q60+R60+S60)*0.4*0.07</f>
        <v>185.84963561902086</v>
      </c>
      <c r="Q60" s="44">
        <v>4960</v>
      </c>
      <c r="R60" s="44">
        <f>(M60/167.5)*0.67*0.7*14.04</f>
        <v>107.55763200000001</v>
      </c>
      <c r="S60" s="44">
        <f>(Q60+R60)*30.98%</f>
        <v>1569.9293543936001</v>
      </c>
      <c r="T60" s="45">
        <f>O60+P60+(Q60+R60+S60)*0.4</f>
        <v>2840.8444301764612</v>
      </c>
      <c r="U60" s="51">
        <f>SUM(Q60,R60,S60)*0.6</f>
        <v>3982.4921918361597</v>
      </c>
      <c r="V60" s="26"/>
      <c r="W60" s="25"/>
    </row>
    <row r="61" spans="1:25" s="20" customFormat="1" ht="18.75" customHeight="1" x14ac:dyDescent="0.25">
      <c r="A61" s="32"/>
      <c r="B61" s="33" t="s">
        <v>42</v>
      </c>
      <c r="C61" s="32"/>
      <c r="D61" s="32"/>
      <c r="E61" s="34">
        <f>SUM(E28+E37+E60+E44+E53+E57)</f>
        <v>270</v>
      </c>
      <c r="F61" s="35">
        <f>SUM(F28+F37+F60+F44+F53+F57)</f>
        <v>15068</v>
      </c>
      <c r="G61" s="35">
        <f>SUM(G28+G37+G60+G44+G53+G57)</f>
        <v>104557</v>
      </c>
      <c r="H61" s="34">
        <f>SUM(H28+H37+H60)</f>
        <v>0</v>
      </c>
      <c r="I61" s="36">
        <v>167.5</v>
      </c>
      <c r="J61" s="35">
        <f>H61*I61</f>
        <v>0</v>
      </c>
      <c r="K61" s="35">
        <f>E61+H61</f>
        <v>270</v>
      </c>
      <c r="L61" s="37">
        <f>M61/K61/167.5</f>
        <v>2.3119292426755114</v>
      </c>
      <c r="M61" s="38">
        <f>G61+J61</f>
        <v>104557</v>
      </c>
      <c r="N61" s="37">
        <v>1.82</v>
      </c>
      <c r="O61" s="37">
        <v>0</v>
      </c>
      <c r="P61" s="35">
        <f t="shared" ref="P61:U61" si="53">SUM(P28+P37+P60+P44+P53+P57)</f>
        <v>7128.7722479143313</v>
      </c>
      <c r="Q61" s="35">
        <f t="shared" si="53"/>
        <v>190269.72</v>
      </c>
      <c r="R61" s="35">
        <f t="shared" si="53"/>
        <v>4110.3447839999999</v>
      </c>
      <c r="S61" s="35">
        <f t="shared" si="53"/>
        <v>60218.944070083206</v>
      </c>
      <c r="T61" s="35">
        <f t="shared" si="53"/>
        <v>108968.37578954762</v>
      </c>
      <c r="U61" s="35">
        <f t="shared" si="53"/>
        <v>152759.40531244993</v>
      </c>
      <c r="V61" s="26"/>
      <c r="W61" s="25"/>
    </row>
    <row r="63" spans="1:25" x14ac:dyDescent="0.25">
      <c r="B63" s="54"/>
      <c r="C63" s="55"/>
      <c r="D63" s="60"/>
      <c r="E63" s="60"/>
      <c r="F63" s="60"/>
      <c r="G63" s="60"/>
      <c r="H63" s="60"/>
      <c r="I63" s="60"/>
      <c r="J63" s="60"/>
      <c r="K63" s="60"/>
      <c r="L63" s="60"/>
      <c r="M63" s="60"/>
      <c r="N63" s="60"/>
      <c r="O63" s="60"/>
      <c r="P63" s="60"/>
      <c r="Q63" s="60"/>
      <c r="R63" s="60"/>
      <c r="S63" s="60"/>
      <c r="T63" s="60"/>
      <c r="U63" s="60"/>
      <c r="V63" s="60"/>
    </row>
    <row r="64" spans="1:25" x14ac:dyDescent="0.25">
      <c r="A64" s="56"/>
      <c r="B64" s="57"/>
      <c r="C64" s="58"/>
      <c r="D64" s="58" t="s">
        <v>89</v>
      </c>
      <c r="E64" s="58"/>
      <c r="F64" s="59"/>
      <c r="G64" s="59"/>
      <c r="H64" s="59"/>
      <c r="I64" s="59"/>
      <c r="J64" s="59"/>
      <c r="K64" s="59"/>
      <c r="L64" s="59"/>
      <c r="M64" s="59"/>
      <c r="N64" s="59"/>
      <c r="O64" s="59"/>
      <c r="P64" s="59"/>
      <c r="Q64" s="59"/>
      <c r="R64" s="59"/>
      <c r="S64" s="59"/>
      <c r="T64" s="59"/>
      <c r="U64" s="59"/>
    </row>
    <row r="65" spans="1:21" x14ac:dyDescent="0.25">
      <c r="A65" s="56"/>
      <c r="B65" s="58"/>
      <c r="C65" s="58"/>
      <c r="D65" s="58"/>
      <c r="E65" s="58"/>
      <c r="F65" s="58"/>
      <c r="G65" s="58"/>
      <c r="H65" s="58"/>
      <c r="I65" s="58"/>
      <c r="J65" s="58"/>
      <c r="K65" s="58"/>
      <c r="L65" s="58"/>
      <c r="M65" s="58"/>
      <c r="N65" s="58"/>
      <c r="O65" s="58"/>
      <c r="P65" s="58"/>
      <c r="Q65" s="58"/>
      <c r="R65" s="58"/>
      <c r="S65" s="58"/>
      <c r="T65" s="58"/>
      <c r="U65" s="58"/>
    </row>
    <row r="66" spans="1:21" x14ac:dyDescent="0.25">
      <c r="A66" s="56"/>
      <c r="B66" s="58"/>
      <c r="C66" s="58"/>
      <c r="D66" s="58"/>
      <c r="E66" s="58"/>
      <c r="F66" s="58"/>
      <c r="G66" s="58"/>
      <c r="H66" s="58"/>
      <c r="I66" s="58"/>
      <c r="J66" s="58"/>
      <c r="K66" s="58"/>
      <c r="L66" s="58"/>
      <c r="M66" s="58"/>
      <c r="N66" s="58"/>
      <c r="O66" s="58"/>
      <c r="P66" s="58"/>
      <c r="Q66" s="58"/>
      <c r="R66" s="58"/>
      <c r="S66" s="58"/>
      <c r="T66" s="58"/>
      <c r="U66" s="58"/>
    </row>
    <row r="67" spans="1:21" x14ac:dyDescent="0.25">
      <c r="A67" s="56"/>
      <c r="B67" s="57"/>
      <c r="C67" s="56"/>
      <c r="D67" s="56"/>
      <c r="E67" s="57"/>
      <c r="F67" s="57"/>
      <c r="G67" s="57"/>
      <c r="H67" s="57"/>
      <c r="I67" s="57"/>
      <c r="J67" s="57"/>
      <c r="K67" s="57"/>
      <c r="L67" s="57"/>
      <c r="M67" s="57"/>
      <c r="N67" s="57"/>
      <c r="O67" s="57"/>
      <c r="P67" s="57"/>
      <c r="Q67" s="57"/>
      <c r="R67" s="57"/>
      <c r="S67" s="57"/>
      <c r="T67" s="57"/>
      <c r="U67" s="57"/>
    </row>
  </sheetData>
  <mergeCells count="7">
    <mergeCell ref="B9:U9"/>
    <mergeCell ref="A5:S5"/>
    <mergeCell ref="B29:U29"/>
    <mergeCell ref="B58:U58"/>
    <mergeCell ref="B38:U38"/>
    <mergeCell ref="B45:U45"/>
    <mergeCell ref="B54:U54"/>
  </mergeCells>
  <phoneticPr fontId="4" type="noConversion"/>
  <pageMargins left="0.75" right="0.75" top="0.78740157480314965" bottom="0.3937007874015748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Lapas1</vt:lpstr>
      <vt:lpstr>Lapas1!Print_Area</vt:lpstr>
      <vt:lpstr>Lapas1!Print_Titles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2015-03-26T07:13:26Z</cp:lastPrinted>
  <dcterms:created xsi:type="dcterms:W3CDTF">2006-09-16T00:00:00Z</dcterms:created>
  <dcterms:modified xsi:type="dcterms:W3CDTF">2015-03-26T13:49:13Z</dcterms:modified>
</cp:coreProperties>
</file>